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JARA\Dropbox\AVAILABILITIES\DIANTHUS AVAILABILITY\"/>
    </mc:Choice>
  </mc:AlternateContent>
  <bookViews>
    <workbookView xWindow="0" yWindow="0" windowWidth="20520" windowHeight="8985"/>
  </bookViews>
  <sheets>
    <sheet name="Sheet1 (2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3" l="1"/>
  <c r="P9" i="3"/>
  <c r="P11" i="3"/>
  <c r="Q7" i="3" l="1"/>
  <c r="P8" i="3"/>
  <c r="P7" i="3"/>
  <c r="N19" i="3" l="1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O13" i="3" l="1"/>
  <c r="L13" i="3"/>
  <c r="V17" i="3" l="1"/>
  <c r="V19" i="3"/>
  <c r="V18" i="3"/>
  <c r="L7" i="3" l="1"/>
  <c r="K7" i="3" l="1"/>
  <c r="K3" i="3" l="1"/>
  <c r="L3" i="3" l="1"/>
  <c r="AY37" i="3" l="1"/>
  <c r="AY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T8" i="3" l="1"/>
  <c r="S5" i="3"/>
  <c r="H10" i="3" l="1"/>
  <c r="H9" i="3"/>
  <c r="H8" i="3"/>
  <c r="H7" i="3"/>
  <c r="H5" i="3"/>
  <c r="H4" i="3"/>
  <c r="H3" i="3"/>
  <c r="V8" i="3" l="1"/>
  <c r="Y4" i="3" l="1"/>
  <c r="I14" i="3" l="1"/>
  <c r="E19" i="3" l="1"/>
  <c r="E18" i="3"/>
  <c r="E17" i="3"/>
  <c r="E7" i="3"/>
  <c r="E5" i="3"/>
  <c r="E3" i="3"/>
  <c r="E10" i="3"/>
  <c r="E4" i="3"/>
  <c r="E16" i="3"/>
  <c r="E13" i="3"/>
  <c r="E14" i="3"/>
  <c r="O5" i="3" l="1"/>
  <c r="O3" i="3"/>
  <c r="N3" i="3" l="1"/>
  <c r="M3" i="3"/>
  <c r="F19" i="3" l="1"/>
  <c r="G19" i="3"/>
  <c r="H19" i="3"/>
  <c r="I19" i="3"/>
  <c r="J19" i="3"/>
  <c r="K19" i="3"/>
  <c r="L19" i="3"/>
  <c r="O19" i="3"/>
  <c r="P19" i="3"/>
  <c r="Q19" i="3"/>
  <c r="D19" i="3"/>
  <c r="F18" i="3"/>
  <c r="G18" i="3"/>
  <c r="H18" i="3"/>
  <c r="I18" i="3"/>
  <c r="J18" i="3"/>
  <c r="K18" i="3"/>
  <c r="L18" i="3"/>
  <c r="O18" i="3"/>
  <c r="P18" i="3"/>
  <c r="Q18" i="3"/>
  <c r="D18" i="3"/>
  <c r="F17" i="3"/>
  <c r="G17" i="3"/>
  <c r="H17" i="3"/>
  <c r="I17" i="3"/>
  <c r="J17" i="3"/>
  <c r="K17" i="3"/>
  <c r="L17" i="3"/>
  <c r="O17" i="3"/>
  <c r="P17" i="3"/>
  <c r="Q17" i="3"/>
  <c r="R17" i="3"/>
  <c r="D17" i="3"/>
  <c r="F16" i="3"/>
  <c r="G16" i="3"/>
  <c r="H16" i="3"/>
  <c r="I16" i="3"/>
  <c r="J16" i="3"/>
  <c r="K16" i="3"/>
  <c r="L16" i="3"/>
  <c r="O16" i="3"/>
  <c r="P16" i="3"/>
  <c r="D16" i="3"/>
  <c r="F14" i="3"/>
  <c r="G14" i="3"/>
  <c r="H14" i="3"/>
  <c r="J14" i="3"/>
  <c r="K14" i="3"/>
  <c r="L14" i="3"/>
  <c r="O14" i="3"/>
  <c r="P14" i="3"/>
  <c r="D14" i="3"/>
  <c r="F13" i="3"/>
  <c r="G13" i="3"/>
  <c r="H13" i="3"/>
  <c r="I13" i="3"/>
  <c r="J13" i="3"/>
  <c r="K13" i="3"/>
  <c r="D13" i="3"/>
  <c r="E11" i="3"/>
  <c r="F11" i="3"/>
  <c r="G11" i="3"/>
  <c r="H11" i="3"/>
  <c r="I11" i="3"/>
  <c r="J11" i="3"/>
  <c r="K11" i="3"/>
  <c r="L11" i="3"/>
  <c r="O11" i="3"/>
  <c r="D11" i="3"/>
  <c r="F10" i="3"/>
  <c r="G10" i="3"/>
  <c r="I10" i="3"/>
  <c r="J10" i="3"/>
  <c r="K10" i="3"/>
  <c r="L10" i="3"/>
  <c r="O10" i="3"/>
  <c r="P10" i="3"/>
  <c r="Q10" i="3"/>
  <c r="D10" i="3"/>
  <c r="E9" i="3"/>
  <c r="F9" i="3"/>
  <c r="G9" i="3"/>
  <c r="I9" i="3"/>
  <c r="J9" i="3"/>
  <c r="K9" i="3"/>
  <c r="L9" i="3"/>
  <c r="O9" i="3"/>
  <c r="D9" i="3"/>
  <c r="Q8" i="3"/>
  <c r="E8" i="3"/>
  <c r="F8" i="3"/>
  <c r="G8" i="3"/>
  <c r="I8" i="3"/>
  <c r="J8" i="3"/>
  <c r="K8" i="3"/>
  <c r="L8" i="3"/>
  <c r="O8" i="3"/>
  <c r="D8" i="3"/>
  <c r="O7" i="3"/>
  <c r="F7" i="3"/>
  <c r="G7" i="3"/>
  <c r="I7" i="3"/>
  <c r="J7" i="3"/>
  <c r="D7" i="3"/>
  <c r="F5" i="3"/>
  <c r="G5" i="3"/>
  <c r="I5" i="3"/>
  <c r="J5" i="3"/>
  <c r="K5" i="3"/>
  <c r="L5" i="3"/>
  <c r="P5" i="3"/>
  <c r="Q5" i="3"/>
  <c r="R5" i="3"/>
  <c r="U5" i="3"/>
  <c r="V5" i="3"/>
  <c r="W5" i="3"/>
  <c r="X5" i="3"/>
  <c r="Y5" i="3"/>
  <c r="Z5" i="3"/>
  <c r="D5" i="3"/>
  <c r="F4" i="3"/>
  <c r="G4" i="3"/>
  <c r="I4" i="3"/>
  <c r="J4" i="3"/>
  <c r="K4" i="3"/>
  <c r="L4" i="3"/>
  <c r="P4" i="3"/>
  <c r="D4" i="3"/>
  <c r="F3" i="3"/>
  <c r="G3" i="3"/>
  <c r="I3" i="3"/>
  <c r="J3" i="3"/>
  <c r="D3" i="3"/>
  <c r="P3" i="3" l="1"/>
  <c r="AK3" i="3" l="1"/>
  <c r="R19" i="3" l="1"/>
  <c r="S19" i="3"/>
  <c r="T19" i="3"/>
  <c r="U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U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R8" i="3"/>
  <c r="U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R9" i="3"/>
  <c r="U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U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U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S17" i="3"/>
  <c r="T17" i="3"/>
  <c r="U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R18" i="3"/>
  <c r="S18" i="3"/>
  <c r="T18" i="3"/>
  <c r="U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U3" i="3"/>
  <c r="AA3" i="3"/>
  <c r="AB3" i="3"/>
  <c r="AC3" i="3"/>
  <c r="AD3" i="3"/>
  <c r="AE3" i="3"/>
  <c r="AF3" i="3"/>
  <c r="AG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R4" i="3"/>
  <c r="V4" i="3"/>
  <c r="W4" i="3"/>
  <c r="X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19" i="3" l="1"/>
  <c r="AY11" i="3"/>
  <c r="AY15" i="3"/>
  <c r="AY7" i="3"/>
  <c r="AY36" i="3"/>
  <c r="AY35" i="3"/>
  <c r="AY34" i="3"/>
  <c r="AY33" i="3"/>
  <c r="AY32" i="3"/>
  <c r="AY31" i="3"/>
  <c r="AY30" i="3"/>
  <c r="AY29" i="3"/>
  <c r="AY28" i="3"/>
  <c r="AY27" i="3"/>
  <c r="AY26" i="3"/>
  <c r="AY25" i="3"/>
  <c r="AY24" i="3"/>
  <c r="AY23" i="3"/>
  <c r="AY22" i="3"/>
  <c r="AY4" i="3"/>
  <c r="AY5" i="3"/>
  <c r="AY6" i="3"/>
  <c r="AY8" i="3"/>
  <c r="AY9" i="3"/>
  <c r="AY10" i="3"/>
  <c r="AY12" i="3"/>
  <c r="AY13" i="3"/>
  <c r="AY14" i="3"/>
  <c r="AY16" i="3"/>
  <c r="AY17" i="3"/>
  <c r="AY18" i="3"/>
  <c r="AY3" i="3"/>
  <c r="AY39" i="3" l="1"/>
  <c r="AY20" i="3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P2" i="3" s="1"/>
  <c r="AQ2" i="3" s="1"/>
  <c r="AR2" i="3" s="1"/>
  <c r="AS2" i="3" s="1"/>
  <c r="AT2" i="3" s="1"/>
  <c r="AU2" i="3" s="1"/>
  <c r="AV2" i="3" s="1"/>
  <c r="AW2" i="3" s="1"/>
  <c r="AX2" i="3" s="1"/>
  <c r="E1" i="3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X1" i="3" s="1"/>
</calcChain>
</file>

<file path=xl/comments1.xml><?xml version="1.0" encoding="utf-8"?>
<comments xmlns="http://schemas.openxmlformats.org/spreadsheetml/2006/main">
  <authors>
    <author>YJARA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AH3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Zeroed out for week 49 shipment added qty's to week 49</t>
        </r>
      </text>
    </comment>
    <comment ref="AI3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Zeroed out for week 49 shipment added qty's to week 49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Zeroed out for week 49 shipment added qty's to week 49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Zero out for week 26 order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JVK PO 92535 qty 50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PO 28423 Casertano GH qty 5000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YJARA:</t>
        </r>
        <r>
          <rPr>
            <sz val="9"/>
            <color indexed="81"/>
            <rFont val="Tahoma"/>
            <family val="2"/>
          </rPr>
          <t xml:space="preserve">
JVK PO 92535 qty 50</t>
        </r>
      </text>
    </comment>
  </commentList>
</comments>
</file>

<file path=xl/sharedStrings.xml><?xml version="1.0" encoding="utf-8"?>
<sst xmlns="http://schemas.openxmlformats.org/spreadsheetml/2006/main" count="171" uniqueCount="51">
  <si>
    <t>DDTHP02-0</t>
  </si>
  <si>
    <t>DIANTHUS</t>
  </si>
  <si>
    <t>DDTRO07-0</t>
  </si>
  <si>
    <t>DCAPE04-0</t>
  </si>
  <si>
    <t>DIANTHUS sp.</t>
  </si>
  <si>
    <t>DCARA06-0</t>
  </si>
  <si>
    <t>DCASA07-0</t>
  </si>
  <si>
    <t>DCACR08-0</t>
  </si>
  <si>
    <t>DCAWH09-0</t>
  </si>
  <si>
    <t>DCAMC10-0</t>
  </si>
  <si>
    <t xml:space="preserve">Constant Cadence® Milk Cherry </t>
  </si>
  <si>
    <t>DCARE10-0</t>
  </si>
  <si>
    <t>DDTDW09-0</t>
  </si>
  <si>
    <t>Constant Beauty®  White</t>
  </si>
  <si>
    <t>DDTCC10-0</t>
  </si>
  <si>
    <t>Constant Beauty® Crimson Picotee</t>
  </si>
  <si>
    <t>DDTSS12-0</t>
  </si>
  <si>
    <t>Constant Beauty® Pink Red</t>
  </si>
  <si>
    <t>DDTRE04-1</t>
  </si>
  <si>
    <t>Constant Beauty® Red</t>
  </si>
  <si>
    <t>DCPRA01-0</t>
  </si>
  <si>
    <t>DIANTHUS interspecific</t>
  </si>
  <si>
    <t>DCPST02-0</t>
  </si>
  <si>
    <t>DCPVA03-0</t>
  </si>
  <si>
    <t>GFB2529</t>
  </si>
  <si>
    <t>Constant Beauty® Garnet</t>
  </si>
  <si>
    <t>Constant Beauty® Pink</t>
  </si>
  <si>
    <t>Constant Promise™ Strawberry</t>
  </si>
  <si>
    <t>Constant Promise™ Raspberry</t>
  </si>
  <si>
    <t>Constant Promise™ Vanilla</t>
  </si>
  <si>
    <t>Constant Cadence® White</t>
  </si>
  <si>
    <t>Constant Cadence® Salmon</t>
  </si>
  <si>
    <t>Constant Cadence® Red</t>
  </si>
  <si>
    <t>Constant Cadence® Peppermint</t>
  </si>
  <si>
    <t>Constant Cadence® Raspberry</t>
  </si>
  <si>
    <t>Constant Cadence® Cherry Red</t>
  </si>
  <si>
    <t>Constant Cadence® Peach</t>
  </si>
  <si>
    <t>Ship Date</t>
  </si>
  <si>
    <t>Ship Week</t>
  </si>
  <si>
    <t>TOTAL</t>
  </si>
  <si>
    <t>SOLD</t>
  </si>
  <si>
    <t>Total Sold per Week</t>
  </si>
  <si>
    <t>Total</t>
  </si>
  <si>
    <t xml:space="preserve">Constant Cadence® Cherry </t>
  </si>
  <si>
    <t>0</t>
  </si>
  <si>
    <t>DCAPP12-0</t>
  </si>
  <si>
    <t>DCARE11-0</t>
  </si>
  <si>
    <t>Constant Cadence® Peppermint Pink</t>
  </si>
  <si>
    <t>Constant Promise™ White</t>
  </si>
  <si>
    <t>Constant Promise Vanilla has been changed to CONSTANT PROMISE WHITE.</t>
  </si>
  <si>
    <t>Constant Cadence Peppermint has been changed to CONSTANT CADENCE PEPPERMINT PINK.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</si>
</sst>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left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6" xfId="2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3" fillId="2" borderId="17" xfId="0" applyNumberFormat="1" applyFont="1" applyFill="1" applyBorder="1" applyAlignment="1">
      <alignment horizontal="center"/>
    </xf>
    <xf numFmtId="164" fontId="2" fillId="2" borderId="18" xfId="2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2" borderId="2" xfId="1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2" borderId="9" xfId="1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6" borderId="22" xfId="0" applyNumberForma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164" fontId="0" fillId="7" borderId="16" xfId="0" applyNumberFormat="1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2" fillId="9" borderId="3" xfId="1" applyFont="1" applyFill="1" applyBorder="1" applyAlignment="1">
      <alignment horizontal="left"/>
    </xf>
    <xf numFmtId="0" fontId="2" fillId="9" borderId="4" xfId="1" applyFont="1" applyFill="1" applyBorder="1" applyAlignment="1">
      <alignment horizontal="left"/>
    </xf>
    <xf numFmtId="0" fontId="2" fillId="9" borderId="11" xfId="1" applyFont="1" applyFill="1" applyBorder="1" applyAlignment="1">
      <alignment horizontal="left"/>
    </xf>
    <xf numFmtId="164" fontId="2" fillId="9" borderId="14" xfId="2" applyNumberFormat="1" applyFont="1" applyFill="1" applyBorder="1" applyAlignment="1">
      <alignment horizontal="center"/>
    </xf>
    <xf numFmtId="37" fontId="2" fillId="9" borderId="14" xfId="2" applyNumberFormat="1" applyFont="1" applyFill="1" applyBorder="1" applyAlignment="1">
      <alignment horizontal="center"/>
    </xf>
    <xf numFmtId="164" fontId="3" fillId="9" borderId="14" xfId="2" applyNumberFormat="1" applyFont="1" applyFill="1" applyBorder="1" applyAlignment="1">
      <alignment horizontal="center"/>
    </xf>
    <xf numFmtId="164" fontId="0" fillId="9" borderId="16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2" fillId="9" borderId="9" xfId="1" applyFont="1" applyFill="1" applyBorder="1" applyAlignment="1">
      <alignment horizontal="left"/>
    </xf>
    <xf numFmtId="0" fontId="2" fillId="9" borderId="2" xfId="1" applyFont="1" applyFill="1" applyBorder="1" applyAlignment="1">
      <alignment horizontal="left"/>
    </xf>
    <xf numFmtId="0" fontId="2" fillId="9" borderId="1" xfId="1" applyFont="1" applyFill="1" applyBorder="1" applyAlignment="1">
      <alignment horizontal="left"/>
    </xf>
    <xf numFmtId="164" fontId="2" fillId="9" borderId="16" xfId="2" applyNumberFormat="1" applyFont="1" applyFill="1" applyBorder="1" applyAlignment="1">
      <alignment horizontal="center"/>
    </xf>
    <xf numFmtId="0" fontId="2" fillId="9" borderId="9" xfId="0" applyFont="1" applyFill="1" applyBorder="1" applyAlignment="1">
      <alignment horizontal="left" wrapText="1"/>
    </xf>
    <xf numFmtId="0" fontId="2" fillId="9" borderId="2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9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 wrapText="1"/>
    </xf>
    <xf numFmtId="0" fontId="2" fillId="9" borderId="5" xfId="0" applyFont="1" applyFill="1" applyBorder="1" applyAlignment="1">
      <alignment horizontal="left"/>
    </xf>
    <xf numFmtId="0" fontId="0" fillId="9" borderId="6" xfId="0" applyFont="1" applyFill="1" applyBorder="1" applyAlignment="1">
      <alignment horizontal="left"/>
    </xf>
    <xf numFmtId="164" fontId="2" fillId="9" borderId="15" xfId="2" applyNumberFormat="1" applyFont="1" applyFill="1" applyBorder="1" applyAlignment="1">
      <alignment horizontal="center"/>
    </xf>
    <xf numFmtId="164" fontId="0" fillId="9" borderId="15" xfId="0" applyNumberFormat="1" applyFill="1" applyBorder="1" applyAlignment="1">
      <alignment horizontal="center"/>
    </xf>
    <xf numFmtId="164" fontId="2" fillId="9" borderId="2" xfId="2" applyNumberFormat="1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164" fontId="2" fillId="9" borderId="17" xfId="2" applyNumberFormat="1" applyFont="1" applyFill="1" applyBorder="1" applyAlignment="1">
      <alignment horizontal="center"/>
    </xf>
    <xf numFmtId="164" fontId="2" fillId="9" borderId="18" xfId="2" applyNumberFormat="1" applyFont="1" applyFill="1" applyBorder="1" applyAlignment="1">
      <alignment horizontal="center"/>
    </xf>
    <xf numFmtId="164" fontId="2" fillId="9" borderId="10" xfId="2" applyNumberFormat="1" applyFon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64" fontId="2" fillId="9" borderId="19" xfId="2" applyNumberFormat="1" applyFont="1" applyFill="1" applyBorder="1" applyAlignment="1">
      <alignment horizontal="center"/>
    </xf>
    <xf numFmtId="164" fontId="0" fillId="8" borderId="22" xfId="0" applyNumberForma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37" fontId="9" fillId="9" borderId="14" xfId="2" applyNumberFormat="1" applyFont="1" applyFill="1" applyBorder="1" applyAlignment="1">
      <alignment horizontal="center"/>
    </xf>
    <xf numFmtId="164" fontId="9" fillId="2" borderId="16" xfId="2" quotePrefix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164" fontId="0" fillId="2" borderId="16" xfId="0" applyNumberFormat="1" applyFill="1" applyBorder="1" applyAlignment="1">
      <alignment horizontal="center"/>
    </xf>
    <xf numFmtId="164" fontId="9" fillId="9" borderId="16" xfId="2" quotePrefix="1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2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left" wrapText="1"/>
    </xf>
    <xf numFmtId="37" fontId="9" fillId="9" borderId="17" xfId="2" applyNumberFormat="1" applyFont="1" applyFill="1" applyBorder="1" applyAlignment="1">
      <alignment horizontal="center"/>
    </xf>
    <xf numFmtId="164" fontId="2" fillId="9" borderId="25" xfId="2" applyNumberFormat="1" applyFont="1" applyFill="1" applyBorder="1" applyAlignment="1">
      <alignment horizontal="center"/>
    </xf>
    <xf numFmtId="164" fontId="9" fillId="2" borderId="26" xfId="2" quotePrefix="1" applyNumberFormat="1" applyFont="1" applyFill="1" applyBorder="1" applyAlignment="1">
      <alignment horizontal="center"/>
    </xf>
    <xf numFmtId="164" fontId="2" fillId="9" borderId="26" xfId="2" applyNumberFormat="1" applyFont="1" applyFill="1" applyBorder="1" applyAlignment="1">
      <alignment horizontal="center"/>
    </xf>
    <xf numFmtId="164" fontId="2" fillId="2" borderId="26" xfId="2" applyNumberFormat="1" applyFont="1" applyFill="1" applyBorder="1" applyAlignment="1">
      <alignment horizontal="center"/>
    </xf>
    <xf numFmtId="37" fontId="9" fillId="9" borderId="27" xfId="2" applyNumberFormat="1" applyFont="1" applyFill="1" applyBorder="1" applyAlignment="1">
      <alignment horizontal="center"/>
    </xf>
    <xf numFmtId="164" fontId="2" fillId="9" borderId="28" xfId="2" applyNumberFormat="1" applyFont="1" applyFill="1" applyBorder="1" applyAlignment="1">
      <alignment horizontal="center"/>
    </xf>
    <xf numFmtId="37" fontId="9" fillId="9" borderId="29" xfId="2" applyNumberFormat="1" applyFont="1" applyFill="1" applyBorder="1" applyAlignment="1">
      <alignment horizontal="center"/>
    </xf>
    <xf numFmtId="37" fontId="9" fillId="9" borderId="2" xfId="2" applyNumberFormat="1" applyFont="1" applyFill="1" applyBorder="1" applyAlignment="1">
      <alignment horizontal="center"/>
    </xf>
    <xf numFmtId="37" fontId="9" fillId="9" borderId="6" xfId="2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1"/>
  <sheetViews>
    <sheetView tabSelected="1" zoomScale="117" workbookViewId="0">
      <pane xSplit="3" topLeftCell="M1" activePane="topRight" state="frozen"/>
      <selection pane="topRight" activeCell="R43" sqref="R43"/>
    </sheetView>
  </sheetViews>
  <sheetFormatPr defaultColWidth="9" defaultRowHeight="15" x14ac:dyDescent="0.25"/>
  <cols>
    <col min="1" max="1" width="12.85546875" style="4" customWidth="1"/>
    <col min="2" max="2" width="22" style="1" bestFit="1" customWidth="1"/>
    <col min="3" max="3" width="48.42578125" style="4" customWidth="1"/>
    <col min="4" max="4" width="10.85546875" style="1" hidden="1" customWidth="1"/>
    <col min="5" max="6" width="10.5703125" style="1" hidden="1" customWidth="1"/>
    <col min="7" max="7" width="9.42578125" style="1" hidden="1" customWidth="1"/>
    <col min="8" max="10" width="10.5703125" style="1" hidden="1" customWidth="1"/>
    <col min="11" max="11" width="9.42578125" style="1" hidden="1" customWidth="1"/>
    <col min="12" max="14" width="10.5703125" style="1" hidden="1" customWidth="1"/>
    <col min="15" max="16" width="9.42578125" style="1" hidden="1" customWidth="1"/>
    <col min="17" max="19" width="10.5703125" style="1" bestFit="1" customWidth="1"/>
    <col min="20" max="20" width="9.42578125" style="1" bestFit="1" customWidth="1"/>
    <col min="21" max="23" width="10.5703125" style="1" bestFit="1" customWidth="1"/>
    <col min="24" max="24" width="9.42578125" style="1" bestFit="1" customWidth="1"/>
    <col min="25" max="29" width="10.5703125" style="1" bestFit="1" customWidth="1"/>
    <col min="30" max="32" width="11.5703125" style="1" bestFit="1" customWidth="1"/>
    <col min="33" max="33" width="10.5703125" style="1" bestFit="1" customWidth="1"/>
    <col min="34" max="36" width="11.5703125" style="1" bestFit="1" customWidth="1"/>
    <col min="37" max="37" width="10.5703125" style="1" bestFit="1" customWidth="1"/>
    <col min="38" max="41" width="11.5703125" style="1" bestFit="1" customWidth="1"/>
    <col min="42" max="42" width="10.5703125" style="1" bestFit="1" customWidth="1"/>
    <col min="43" max="45" width="11.5703125" style="1" bestFit="1" customWidth="1"/>
    <col min="46" max="46" width="9.42578125" style="1" bestFit="1" customWidth="1"/>
    <col min="47" max="47" width="10.5703125" style="1" bestFit="1" customWidth="1"/>
    <col min="48" max="50" width="9.42578125" style="1" bestFit="1" customWidth="1"/>
    <col min="51" max="51" width="10.7109375" style="1" customWidth="1"/>
    <col min="52" max="16384" width="9" style="1"/>
  </cols>
  <sheetData>
    <row r="1" spans="1:51" s="31" customFormat="1" ht="15.75" thickBot="1" x14ac:dyDescent="0.3">
      <c r="C1" s="12" t="s">
        <v>37</v>
      </c>
      <c r="D1" s="14">
        <v>43206</v>
      </c>
      <c r="E1" s="32">
        <f>D1+7</f>
        <v>43213</v>
      </c>
      <c r="F1" s="33">
        <f t="shared" ref="F1:AT1" si="0">E1+7</f>
        <v>43220</v>
      </c>
      <c r="G1" s="33">
        <f t="shared" si="0"/>
        <v>43227</v>
      </c>
      <c r="H1" s="33">
        <f t="shared" si="0"/>
        <v>43234</v>
      </c>
      <c r="I1" s="33">
        <f t="shared" si="0"/>
        <v>43241</v>
      </c>
      <c r="J1" s="33">
        <f t="shared" si="0"/>
        <v>43248</v>
      </c>
      <c r="K1" s="33">
        <f t="shared" si="0"/>
        <v>43255</v>
      </c>
      <c r="L1" s="33">
        <f t="shared" si="0"/>
        <v>43262</v>
      </c>
      <c r="M1" s="33">
        <f t="shared" si="0"/>
        <v>43269</v>
      </c>
      <c r="N1" s="33">
        <f t="shared" si="0"/>
        <v>43276</v>
      </c>
      <c r="O1" s="33">
        <f t="shared" si="0"/>
        <v>43283</v>
      </c>
      <c r="P1" s="33">
        <f t="shared" si="0"/>
        <v>43290</v>
      </c>
      <c r="Q1" s="33">
        <f t="shared" si="0"/>
        <v>43297</v>
      </c>
      <c r="R1" s="33">
        <f t="shared" si="0"/>
        <v>43304</v>
      </c>
      <c r="S1" s="33">
        <f t="shared" si="0"/>
        <v>43311</v>
      </c>
      <c r="T1" s="33">
        <f t="shared" si="0"/>
        <v>43318</v>
      </c>
      <c r="U1" s="33">
        <f t="shared" si="0"/>
        <v>43325</v>
      </c>
      <c r="V1" s="33">
        <f t="shared" si="0"/>
        <v>43332</v>
      </c>
      <c r="W1" s="33">
        <f t="shared" si="0"/>
        <v>43339</v>
      </c>
      <c r="X1" s="33">
        <f t="shared" si="0"/>
        <v>43346</v>
      </c>
      <c r="Y1" s="33">
        <f t="shared" si="0"/>
        <v>43353</v>
      </c>
      <c r="Z1" s="33">
        <f t="shared" si="0"/>
        <v>43360</v>
      </c>
      <c r="AA1" s="33">
        <f t="shared" si="0"/>
        <v>43367</v>
      </c>
      <c r="AB1" s="33">
        <f t="shared" si="0"/>
        <v>43374</v>
      </c>
      <c r="AC1" s="33">
        <f t="shared" si="0"/>
        <v>43381</v>
      </c>
      <c r="AD1" s="33">
        <f t="shared" si="0"/>
        <v>43388</v>
      </c>
      <c r="AE1" s="33">
        <f t="shared" si="0"/>
        <v>43395</v>
      </c>
      <c r="AF1" s="33">
        <f t="shared" si="0"/>
        <v>43402</v>
      </c>
      <c r="AG1" s="33">
        <f t="shared" si="0"/>
        <v>43409</v>
      </c>
      <c r="AH1" s="33">
        <f t="shared" si="0"/>
        <v>43416</v>
      </c>
      <c r="AI1" s="33">
        <f t="shared" si="0"/>
        <v>43423</v>
      </c>
      <c r="AJ1" s="33">
        <f t="shared" si="0"/>
        <v>43430</v>
      </c>
      <c r="AK1" s="33">
        <f t="shared" si="0"/>
        <v>43437</v>
      </c>
      <c r="AL1" s="33">
        <f t="shared" si="0"/>
        <v>43444</v>
      </c>
      <c r="AM1" s="33">
        <f t="shared" si="0"/>
        <v>43451</v>
      </c>
      <c r="AN1" s="33">
        <f t="shared" si="0"/>
        <v>43458</v>
      </c>
      <c r="AO1" s="33">
        <f t="shared" si="0"/>
        <v>43465</v>
      </c>
      <c r="AP1" s="34">
        <f t="shared" si="0"/>
        <v>43472</v>
      </c>
      <c r="AQ1" s="35">
        <f t="shared" si="0"/>
        <v>43479</v>
      </c>
      <c r="AR1" s="35">
        <f t="shared" si="0"/>
        <v>43486</v>
      </c>
      <c r="AS1" s="35">
        <f t="shared" si="0"/>
        <v>43493</v>
      </c>
      <c r="AT1" s="35">
        <f t="shared" si="0"/>
        <v>43500</v>
      </c>
      <c r="AU1" s="35">
        <f t="shared" ref="AU1:AX1" si="1">AT1+7</f>
        <v>43507</v>
      </c>
      <c r="AV1" s="35">
        <f t="shared" si="1"/>
        <v>43514</v>
      </c>
      <c r="AW1" s="35">
        <f t="shared" si="1"/>
        <v>43521</v>
      </c>
      <c r="AX1" s="35">
        <f t="shared" si="1"/>
        <v>43528</v>
      </c>
    </row>
    <row r="2" spans="1:51" s="2" customFormat="1" ht="15.75" thickBot="1" x14ac:dyDescent="0.3">
      <c r="A2" s="1"/>
      <c r="B2" s="1"/>
      <c r="C2" s="13" t="s">
        <v>38</v>
      </c>
      <c r="D2" s="26">
        <v>16</v>
      </c>
      <c r="E2" s="18">
        <f>D2+1</f>
        <v>17</v>
      </c>
      <c r="F2" s="16">
        <f t="shared" ref="F2:AT2" si="2">E2+1</f>
        <v>18</v>
      </c>
      <c r="G2" s="16">
        <f t="shared" si="2"/>
        <v>19</v>
      </c>
      <c r="H2" s="16">
        <f t="shared" si="2"/>
        <v>20</v>
      </c>
      <c r="I2" s="16">
        <f t="shared" si="2"/>
        <v>21</v>
      </c>
      <c r="J2" s="16">
        <f t="shared" si="2"/>
        <v>22</v>
      </c>
      <c r="K2" s="16">
        <f t="shared" si="2"/>
        <v>23</v>
      </c>
      <c r="L2" s="16">
        <f t="shared" si="2"/>
        <v>24</v>
      </c>
      <c r="M2" s="16">
        <f t="shared" si="2"/>
        <v>25</v>
      </c>
      <c r="N2" s="16">
        <f t="shared" si="2"/>
        <v>26</v>
      </c>
      <c r="O2" s="16">
        <f t="shared" si="2"/>
        <v>27</v>
      </c>
      <c r="P2" s="16">
        <f t="shared" si="2"/>
        <v>28</v>
      </c>
      <c r="Q2" s="16">
        <f t="shared" si="2"/>
        <v>29</v>
      </c>
      <c r="R2" s="16">
        <f t="shared" si="2"/>
        <v>30</v>
      </c>
      <c r="S2" s="16">
        <f t="shared" si="2"/>
        <v>31</v>
      </c>
      <c r="T2" s="16">
        <f t="shared" si="2"/>
        <v>32</v>
      </c>
      <c r="U2" s="16">
        <f t="shared" si="2"/>
        <v>33</v>
      </c>
      <c r="V2" s="16">
        <f t="shared" si="2"/>
        <v>34</v>
      </c>
      <c r="W2" s="16">
        <f t="shared" si="2"/>
        <v>35</v>
      </c>
      <c r="X2" s="16">
        <f t="shared" si="2"/>
        <v>36</v>
      </c>
      <c r="Y2" s="16">
        <f t="shared" si="2"/>
        <v>37</v>
      </c>
      <c r="Z2" s="16">
        <f t="shared" si="2"/>
        <v>38</v>
      </c>
      <c r="AA2" s="16">
        <f t="shared" si="2"/>
        <v>39</v>
      </c>
      <c r="AB2" s="16">
        <f t="shared" si="2"/>
        <v>40</v>
      </c>
      <c r="AC2" s="16">
        <f t="shared" si="2"/>
        <v>41</v>
      </c>
      <c r="AD2" s="16">
        <f t="shared" si="2"/>
        <v>42</v>
      </c>
      <c r="AE2" s="16">
        <f t="shared" si="2"/>
        <v>43</v>
      </c>
      <c r="AF2" s="16">
        <f t="shared" si="2"/>
        <v>44</v>
      </c>
      <c r="AG2" s="16">
        <f t="shared" si="2"/>
        <v>45</v>
      </c>
      <c r="AH2" s="16">
        <f t="shared" si="2"/>
        <v>46</v>
      </c>
      <c r="AI2" s="16">
        <f t="shared" si="2"/>
        <v>47</v>
      </c>
      <c r="AJ2" s="16">
        <f t="shared" si="2"/>
        <v>48</v>
      </c>
      <c r="AK2" s="16">
        <f t="shared" si="2"/>
        <v>49</v>
      </c>
      <c r="AL2" s="16">
        <f t="shared" si="2"/>
        <v>50</v>
      </c>
      <c r="AM2" s="16">
        <f t="shared" si="2"/>
        <v>51</v>
      </c>
      <c r="AN2" s="16">
        <f t="shared" si="2"/>
        <v>52</v>
      </c>
      <c r="AO2" s="16">
        <v>1</v>
      </c>
      <c r="AP2" s="19">
        <f t="shared" si="2"/>
        <v>2</v>
      </c>
      <c r="AQ2" s="20">
        <f t="shared" si="2"/>
        <v>3</v>
      </c>
      <c r="AR2" s="20">
        <f t="shared" si="2"/>
        <v>4</v>
      </c>
      <c r="AS2" s="20">
        <f t="shared" si="2"/>
        <v>5</v>
      </c>
      <c r="AT2" s="20">
        <f t="shared" si="2"/>
        <v>6</v>
      </c>
      <c r="AU2" s="20">
        <f t="shared" ref="AU2:AX2" si="3">AT2+1</f>
        <v>7</v>
      </c>
      <c r="AV2" s="20">
        <f t="shared" si="3"/>
        <v>8</v>
      </c>
      <c r="AW2" s="20">
        <f t="shared" si="3"/>
        <v>9</v>
      </c>
      <c r="AX2" s="20">
        <f t="shared" si="3"/>
        <v>10</v>
      </c>
      <c r="AY2" s="38" t="s">
        <v>39</v>
      </c>
    </row>
    <row r="3" spans="1:51" s="49" customFormat="1" x14ac:dyDescent="0.25">
      <c r="A3" s="42" t="s">
        <v>3</v>
      </c>
      <c r="B3" s="43" t="s">
        <v>4</v>
      </c>
      <c r="C3" s="44" t="s">
        <v>36</v>
      </c>
      <c r="D3" s="45">
        <f>3500-D22</f>
        <v>3500</v>
      </c>
      <c r="E3" s="45">
        <f>3500-100</f>
        <v>3400</v>
      </c>
      <c r="F3" s="45">
        <f t="shared" ref="F3:J3" si="4">3500-F22</f>
        <v>3500</v>
      </c>
      <c r="G3" s="45">
        <f t="shared" si="4"/>
        <v>3500</v>
      </c>
      <c r="H3" s="45">
        <f>3500-20</f>
        <v>3480</v>
      </c>
      <c r="I3" s="45">
        <f t="shared" si="4"/>
        <v>3500</v>
      </c>
      <c r="J3" s="45">
        <f t="shared" si="4"/>
        <v>3500</v>
      </c>
      <c r="K3" s="45">
        <f>3500-50</f>
        <v>3450</v>
      </c>
      <c r="L3" s="46">
        <f>3500-1600</f>
        <v>1900</v>
      </c>
      <c r="M3" s="105">
        <f>3500-3500</f>
        <v>0</v>
      </c>
      <c r="N3" s="105">
        <f>3500-3500</f>
        <v>0</v>
      </c>
      <c r="O3" s="45">
        <f>3500-1100</f>
        <v>2400</v>
      </c>
      <c r="P3" s="45">
        <f t="shared" ref="P3" si="5">3500-P22</f>
        <v>3500</v>
      </c>
      <c r="Q3" s="45">
        <v>3100</v>
      </c>
      <c r="R3" s="76" t="s">
        <v>44</v>
      </c>
      <c r="S3" s="76" t="s">
        <v>44</v>
      </c>
      <c r="T3" s="76" t="s">
        <v>44</v>
      </c>
      <c r="U3" s="45">
        <f t="shared" ref="U3:AX3" si="6">3500-U22</f>
        <v>3500</v>
      </c>
      <c r="V3" s="76" t="s">
        <v>44</v>
      </c>
      <c r="W3" s="76" t="s">
        <v>44</v>
      </c>
      <c r="X3" s="76" t="s">
        <v>44</v>
      </c>
      <c r="Y3" s="76" t="s">
        <v>44</v>
      </c>
      <c r="Z3" s="76" t="s">
        <v>44</v>
      </c>
      <c r="AA3" s="45">
        <f t="shared" si="6"/>
        <v>3500</v>
      </c>
      <c r="AB3" s="45">
        <f t="shared" si="6"/>
        <v>3500</v>
      </c>
      <c r="AC3" s="45">
        <f t="shared" si="6"/>
        <v>3500</v>
      </c>
      <c r="AD3" s="45">
        <f t="shared" si="6"/>
        <v>3500</v>
      </c>
      <c r="AE3" s="45">
        <f t="shared" si="6"/>
        <v>3500</v>
      </c>
      <c r="AF3" s="45">
        <f t="shared" si="6"/>
        <v>3500</v>
      </c>
      <c r="AG3" s="45">
        <f t="shared" si="6"/>
        <v>3500</v>
      </c>
      <c r="AH3" s="46">
        <v>0</v>
      </c>
      <c r="AI3" s="46">
        <v>0</v>
      </c>
      <c r="AJ3" s="46">
        <v>0</v>
      </c>
      <c r="AK3" s="47">
        <f>3500+3500+3500+3500-AK22</f>
        <v>2000</v>
      </c>
      <c r="AL3" s="45">
        <f t="shared" si="6"/>
        <v>3500</v>
      </c>
      <c r="AM3" s="45">
        <f t="shared" si="6"/>
        <v>3500</v>
      </c>
      <c r="AN3" s="45">
        <f t="shared" si="6"/>
        <v>3500</v>
      </c>
      <c r="AO3" s="45">
        <f t="shared" si="6"/>
        <v>3500</v>
      </c>
      <c r="AP3" s="45">
        <f t="shared" si="6"/>
        <v>3500</v>
      </c>
      <c r="AQ3" s="45">
        <f t="shared" si="6"/>
        <v>3500</v>
      </c>
      <c r="AR3" s="45">
        <f t="shared" si="6"/>
        <v>3500</v>
      </c>
      <c r="AS3" s="45">
        <f t="shared" si="6"/>
        <v>3500</v>
      </c>
      <c r="AT3" s="45">
        <f t="shared" si="6"/>
        <v>3500</v>
      </c>
      <c r="AU3" s="45">
        <f t="shared" si="6"/>
        <v>3500</v>
      </c>
      <c r="AV3" s="45">
        <f t="shared" si="6"/>
        <v>3500</v>
      </c>
      <c r="AW3" s="45">
        <f t="shared" si="6"/>
        <v>3500</v>
      </c>
      <c r="AX3" s="45">
        <f t="shared" si="6"/>
        <v>3500</v>
      </c>
      <c r="AY3" s="48">
        <f t="shared" ref="AY3:AY19" si="7">SUM(D3:AX3)</f>
        <v>114230</v>
      </c>
    </row>
    <row r="4" spans="1:51" x14ac:dyDescent="0.25">
      <c r="A4" s="27" t="s">
        <v>7</v>
      </c>
      <c r="B4" s="6" t="s">
        <v>4</v>
      </c>
      <c r="C4" s="8" t="s">
        <v>43</v>
      </c>
      <c r="D4" s="11">
        <f>400-D23</f>
        <v>400</v>
      </c>
      <c r="E4" s="11">
        <f>400-100</f>
        <v>300</v>
      </c>
      <c r="F4" s="11">
        <f t="shared" ref="F4:P4" si="8">400-F23</f>
        <v>400</v>
      </c>
      <c r="G4" s="11">
        <f t="shared" si="8"/>
        <v>400</v>
      </c>
      <c r="H4" s="11">
        <f>400-20</f>
        <v>380</v>
      </c>
      <c r="I4" s="11">
        <f t="shared" si="8"/>
        <v>400</v>
      </c>
      <c r="J4" s="11">
        <f t="shared" si="8"/>
        <v>400</v>
      </c>
      <c r="K4" s="11">
        <f t="shared" si="8"/>
        <v>400</v>
      </c>
      <c r="L4" s="15">
        <f t="shared" si="8"/>
        <v>400</v>
      </c>
      <c r="M4" s="106">
        <f t="shared" ref="M4:N19" si="9">3500-3500</f>
        <v>0</v>
      </c>
      <c r="N4" s="106">
        <f t="shared" si="9"/>
        <v>0</v>
      </c>
      <c r="O4" s="100" t="s">
        <v>44</v>
      </c>
      <c r="P4" s="11">
        <f t="shared" si="8"/>
        <v>400</v>
      </c>
      <c r="Q4" s="76" t="s">
        <v>44</v>
      </c>
      <c r="R4" s="11">
        <f t="shared" ref="R4:AX4" si="10">2000-R23</f>
        <v>2000</v>
      </c>
      <c r="S4" s="76" t="s">
        <v>44</v>
      </c>
      <c r="T4" s="76" t="s">
        <v>44</v>
      </c>
      <c r="U4" s="76" t="s">
        <v>44</v>
      </c>
      <c r="V4" s="11">
        <f t="shared" si="10"/>
        <v>2000</v>
      </c>
      <c r="W4" s="11">
        <f t="shared" si="10"/>
        <v>2000</v>
      </c>
      <c r="X4" s="11">
        <f t="shared" si="10"/>
        <v>2000</v>
      </c>
      <c r="Y4" s="11">
        <f>2000-400</f>
        <v>1600</v>
      </c>
      <c r="Z4" s="11">
        <f t="shared" si="10"/>
        <v>2000</v>
      </c>
      <c r="AA4" s="11">
        <f t="shared" si="10"/>
        <v>2000</v>
      </c>
      <c r="AB4" s="11">
        <f t="shared" si="10"/>
        <v>2000</v>
      </c>
      <c r="AC4" s="11">
        <f t="shared" si="10"/>
        <v>2000</v>
      </c>
      <c r="AD4" s="11">
        <f t="shared" si="10"/>
        <v>2000</v>
      </c>
      <c r="AE4" s="11">
        <f t="shared" si="10"/>
        <v>2000</v>
      </c>
      <c r="AF4" s="11">
        <f t="shared" si="10"/>
        <v>2000</v>
      </c>
      <c r="AG4" s="11">
        <f t="shared" si="10"/>
        <v>2000</v>
      </c>
      <c r="AH4" s="11">
        <f t="shared" si="10"/>
        <v>2000</v>
      </c>
      <c r="AI4" s="11">
        <f t="shared" si="10"/>
        <v>2000</v>
      </c>
      <c r="AJ4" s="11">
        <f t="shared" si="10"/>
        <v>2000</v>
      </c>
      <c r="AK4" s="11">
        <f t="shared" si="10"/>
        <v>2000</v>
      </c>
      <c r="AL4" s="11">
        <f t="shared" si="10"/>
        <v>2000</v>
      </c>
      <c r="AM4" s="11">
        <f t="shared" si="10"/>
        <v>2000</v>
      </c>
      <c r="AN4" s="11">
        <f t="shared" si="10"/>
        <v>2000</v>
      </c>
      <c r="AO4" s="11">
        <f t="shared" si="10"/>
        <v>2000</v>
      </c>
      <c r="AP4" s="11">
        <f t="shared" si="10"/>
        <v>2000</v>
      </c>
      <c r="AQ4" s="11">
        <f t="shared" si="10"/>
        <v>2000</v>
      </c>
      <c r="AR4" s="11">
        <f t="shared" si="10"/>
        <v>2000</v>
      </c>
      <c r="AS4" s="11">
        <f t="shared" si="10"/>
        <v>2000</v>
      </c>
      <c r="AT4" s="11">
        <f t="shared" si="10"/>
        <v>2000</v>
      </c>
      <c r="AU4" s="11">
        <f t="shared" si="10"/>
        <v>2000</v>
      </c>
      <c r="AV4" s="11">
        <f t="shared" si="10"/>
        <v>2000</v>
      </c>
      <c r="AW4" s="11">
        <f t="shared" si="10"/>
        <v>2000</v>
      </c>
      <c r="AX4" s="11">
        <f t="shared" si="10"/>
        <v>2000</v>
      </c>
      <c r="AY4" s="39">
        <f t="shared" si="7"/>
        <v>63480</v>
      </c>
    </row>
    <row r="5" spans="1:51" s="49" customFormat="1" x14ac:dyDescent="0.25">
      <c r="A5" s="50" t="s">
        <v>5</v>
      </c>
      <c r="B5" s="51" t="s">
        <v>4</v>
      </c>
      <c r="C5" s="52" t="s">
        <v>34</v>
      </c>
      <c r="D5" s="53">
        <f>2000-D24</f>
        <v>2000</v>
      </c>
      <c r="E5" s="53">
        <f>2000-100</f>
        <v>1900</v>
      </c>
      <c r="F5" s="53">
        <f t="shared" ref="F5:Z5" si="11">2000-F24</f>
        <v>2000</v>
      </c>
      <c r="G5" s="53">
        <f t="shared" si="11"/>
        <v>2000</v>
      </c>
      <c r="H5" s="53">
        <f>2000-20</f>
        <v>1980</v>
      </c>
      <c r="I5" s="53">
        <f t="shared" si="11"/>
        <v>2000</v>
      </c>
      <c r="J5" s="53">
        <f t="shared" si="11"/>
        <v>2000</v>
      </c>
      <c r="K5" s="53">
        <f t="shared" si="11"/>
        <v>2000</v>
      </c>
      <c r="L5" s="68">
        <f t="shared" si="11"/>
        <v>2000</v>
      </c>
      <c r="M5" s="106">
        <f t="shared" si="9"/>
        <v>0</v>
      </c>
      <c r="N5" s="106">
        <f t="shared" si="9"/>
        <v>0</v>
      </c>
      <c r="O5" s="101">
        <f>2000-1100</f>
        <v>900</v>
      </c>
      <c r="P5" s="53">
        <f t="shared" si="11"/>
        <v>2000</v>
      </c>
      <c r="Q5" s="53">
        <f t="shared" si="11"/>
        <v>2000</v>
      </c>
      <c r="R5" s="53">
        <f t="shared" si="11"/>
        <v>2000</v>
      </c>
      <c r="S5" s="53">
        <f>2000-1000</f>
        <v>1000</v>
      </c>
      <c r="T5" s="80" t="s">
        <v>44</v>
      </c>
      <c r="U5" s="53">
        <f t="shared" si="11"/>
        <v>2000</v>
      </c>
      <c r="V5" s="53">
        <f t="shared" si="11"/>
        <v>2000</v>
      </c>
      <c r="W5" s="53">
        <f t="shared" si="11"/>
        <v>2000</v>
      </c>
      <c r="X5" s="53">
        <f t="shared" si="11"/>
        <v>2000</v>
      </c>
      <c r="Y5" s="53">
        <f t="shared" si="11"/>
        <v>2000</v>
      </c>
      <c r="Z5" s="53">
        <f t="shared" si="11"/>
        <v>2000</v>
      </c>
      <c r="AA5" s="53">
        <f t="shared" ref="AA5:AX5" si="12">2000-AA24</f>
        <v>2000</v>
      </c>
      <c r="AB5" s="53">
        <f t="shared" si="12"/>
        <v>2000</v>
      </c>
      <c r="AC5" s="53">
        <f t="shared" si="12"/>
        <v>2000</v>
      </c>
      <c r="AD5" s="53">
        <f t="shared" si="12"/>
        <v>2000</v>
      </c>
      <c r="AE5" s="53">
        <f t="shared" si="12"/>
        <v>2000</v>
      </c>
      <c r="AF5" s="53">
        <f t="shared" si="12"/>
        <v>2000</v>
      </c>
      <c r="AG5" s="53">
        <f t="shared" si="12"/>
        <v>2000</v>
      </c>
      <c r="AH5" s="53">
        <f t="shared" si="12"/>
        <v>2000</v>
      </c>
      <c r="AI5" s="53">
        <f t="shared" si="12"/>
        <v>2000</v>
      </c>
      <c r="AJ5" s="53">
        <f t="shared" si="12"/>
        <v>2000</v>
      </c>
      <c r="AK5" s="53">
        <f t="shared" si="12"/>
        <v>2000</v>
      </c>
      <c r="AL5" s="53">
        <f t="shared" si="12"/>
        <v>2000</v>
      </c>
      <c r="AM5" s="53">
        <f t="shared" si="12"/>
        <v>2000</v>
      </c>
      <c r="AN5" s="53">
        <f t="shared" si="12"/>
        <v>2000</v>
      </c>
      <c r="AO5" s="53">
        <f t="shared" si="12"/>
        <v>2000</v>
      </c>
      <c r="AP5" s="53">
        <f t="shared" si="12"/>
        <v>2000</v>
      </c>
      <c r="AQ5" s="53">
        <f t="shared" si="12"/>
        <v>2000</v>
      </c>
      <c r="AR5" s="53">
        <f t="shared" si="12"/>
        <v>2000</v>
      </c>
      <c r="AS5" s="53">
        <f t="shared" si="12"/>
        <v>2000</v>
      </c>
      <c r="AT5" s="53">
        <f t="shared" si="12"/>
        <v>2000</v>
      </c>
      <c r="AU5" s="53">
        <f t="shared" si="12"/>
        <v>2000</v>
      </c>
      <c r="AV5" s="53">
        <f t="shared" si="12"/>
        <v>2000</v>
      </c>
      <c r="AW5" s="53">
        <f t="shared" si="12"/>
        <v>2000</v>
      </c>
      <c r="AX5" s="53">
        <f t="shared" si="12"/>
        <v>2000</v>
      </c>
      <c r="AY5" s="48">
        <f t="shared" si="7"/>
        <v>85780</v>
      </c>
    </row>
    <row r="6" spans="1:51" s="23" customFormat="1" ht="15.75" thickBot="1" x14ac:dyDescent="0.3">
      <c r="A6" s="27" t="s">
        <v>45</v>
      </c>
      <c r="B6" s="21" t="s">
        <v>4</v>
      </c>
      <c r="C6" s="87" t="s">
        <v>47</v>
      </c>
      <c r="D6" s="11"/>
      <c r="E6" s="11"/>
      <c r="F6" s="11"/>
      <c r="G6" s="11"/>
      <c r="H6" s="11">
        <v>0</v>
      </c>
      <c r="I6" s="11"/>
      <c r="J6" s="11"/>
      <c r="K6" s="11"/>
      <c r="L6" s="15"/>
      <c r="M6" s="106">
        <f t="shared" si="9"/>
        <v>0</v>
      </c>
      <c r="N6" s="106">
        <f t="shared" si="9"/>
        <v>0</v>
      </c>
      <c r="O6" s="102"/>
      <c r="P6" s="11"/>
      <c r="Q6" s="76" t="s">
        <v>44</v>
      </c>
      <c r="R6" s="11">
        <f t="shared" ref="R6:AX6" si="13">1000-R25</f>
        <v>1000</v>
      </c>
      <c r="S6" s="11">
        <f t="shared" si="13"/>
        <v>1000</v>
      </c>
      <c r="T6" s="11">
        <f t="shared" si="13"/>
        <v>1000</v>
      </c>
      <c r="U6" s="11">
        <f t="shared" si="13"/>
        <v>1000</v>
      </c>
      <c r="V6" s="11">
        <f t="shared" si="13"/>
        <v>1000</v>
      </c>
      <c r="W6" s="11">
        <f t="shared" si="13"/>
        <v>1000</v>
      </c>
      <c r="X6" s="11">
        <f t="shared" si="13"/>
        <v>1000</v>
      </c>
      <c r="Y6" s="11">
        <f t="shared" si="13"/>
        <v>1000</v>
      </c>
      <c r="Z6" s="11">
        <f t="shared" si="13"/>
        <v>1000</v>
      </c>
      <c r="AA6" s="11">
        <f t="shared" si="13"/>
        <v>1000</v>
      </c>
      <c r="AB6" s="11">
        <f t="shared" si="13"/>
        <v>1000</v>
      </c>
      <c r="AC6" s="11">
        <f t="shared" si="13"/>
        <v>1000</v>
      </c>
      <c r="AD6" s="11">
        <f t="shared" si="13"/>
        <v>1000</v>
      </c>
      <c r="AE6" s="11">
        <f t="shared" si="13"/>
        <v>1000</v>
      </c>
      <c r="AF6" s="11">
        <f t="shared" si="13"/>
        <v>1000</v>
      </c>
      <c r="AG6" s="11">
        <f t="shared" si="13"/>
        <v>1000</v>
      </c>
      <c r="AH6" s="11">
        <f t="shared" si="13"/>
        <v>1000</v>
      </c>
      <c r="AI6" s="11">
        <f t="shared" si="13"/>
        <v>1000</v>
      </c>
      <c r="AJ6" s="11">
        <f t="shared" si="13"/>
        <v>1000</v>
      </c>
      <c r="AK6" s="11">
        <f t="shared" si="13"/>
        <v>1000</v>
      </c>
      <c r="AL6" s="11">
        <f t="shared" si="13"/>
        <v>1000</v>
      </c>
      <c r="AM6" s="11">
        <f t="shared" si="13"/>
        <v>1000</v>
      </c>
      <c r="AN6" s="11">
        <f t="shared" si="13"/>
        <v>1000</v>
      </c>
      <c r="AO6" s="11">
        <f t="shared" si="13"/>
        <v>1000</v>
      </c>
      <c r="AP6" s="11">
        <f t="shared" si="13"/>
        <v>1000</v>
      </c>
      <c r="AQ6" s="11">
        <f t="shared" si="13"/>
        <v>1000</v>
      </c>
      <c r="AR6" s="11">
        <f t="shared" si="13"/>
        <v>1000</v>
      </c>
      <c r="AS6" s="11">
        <f t="shared" si="13"/>
        <v>1000</v>
      </c>
      <c r="AT6" s="11">
        <f t="shared" si="13"/>
        <v>1000</v>
      </c>
      <c r="AU6" s="11">
        <f t="shared" si="13"/>
        <v>1000</v>
      </c>
      <c r="AV6" s="11">
        <f t="shared" si="13"/>
        <v>1000</v>
      </c>
      <c r="AW6" s="11">
        <f t="shared" si="13"/>
        <v>1000</v>
      </c>
      <c r="AX6" s="11">
        <f t="shared" si="13"/>
        <v>1000</v>
      </c>
      <c r="AY6" s="39">
        <f t="shared" si="7"/>
        <v>33000</v>
      </c>
    </row>
    <row r="7" spans="1:51" s="49" customFormat="1" x14ac:dyDescent="0.25">
      <c r="A7" s="54" t="s">
        <v>46</v>
      </c>
      <c r="B7" s="55" t="s">
        <v>1</v>
      </c>
      <c r="C7" s="56" t="s">
        <v>32</v>
      </c>
      <c r="D7" s="53">
        <f>500-D26</f>
        <v>500</v>
      </c>
      <c r="E7" s="53">
        <f>500-100</f>
        <v>400</v>
      </c>
      <c r="F7" s="53">
        <f t="shared" ref="F7:J7" si="14">500-F26</f>
        <v>500</v>
      </c>
      <c r="G7" s="53">
        <f t="shared" si="14"/>
        <v>500</v>
      </c>
      <c r="H7" s="53">
        <f>500-20</f>
        <v>480</v>
      </c>
      <c r="I7" s="53">
        <f t="shared" si="14"/>
        <v>500</v>
      </c>
      <c r="J7" s="53">
        <f t="shared" si="14"/>
        <v>500</v>
      </c>
      <c r="K7" s="75">
        <f>3500-3500</f>
        <v>0</v>
      </c>
      <c r="L7" s="98">
        <f t="shared" ref="L7" si="15">3500-3500</f>
        <v>0</v>
      </c>
      <c r="M7" s="106">
        <f t="shared" si="9"/>
        <v>0</v>
      </c>
      <c r="N7" s="106">
        <f t="shared" si="9"/>
        <v>0</v>
      </c>
      <c r="O7" s="101">
        <f>500-O26</f>
        <v>500</v>
      </c>
      <c r="P7" s="53">
        <f>500-200</f>
        <v>300</v>
      </c>
      <c r="Q7" s="53">
        <f>500-400</f>
        <v>100</v>
      </c>
      <c r="R7" s="53">
        <v>1850</v>
      </c>
      <c r="S7" s="76" t="s">
        <v>44</v>
      </c>
      <c r="T7" s="76" t="s">
        <v>44</v>
      </c>
      <c r="U7" s="53">
        <f t="shared" ref="U7:AX7" si="16">2250-U26</f>
        <v>2250</v>
      </c>
      <c r="V7" s="76" t="s">
        <v>44</v>
      </c>
      <c r="W7" s="76" t="s">
        <v>44</v>
      </c>
      <c r="X7" s="53">
        <f t="shared" si="16"/>
        <v>2250</v>
      </c>
      <c r="Y7" s="53">
        <f t="shared" si="16"/>
        <v>2250</v>
      </c>
      <c r="Z7" s="53">
        <f t="shared" si="16"/>
        <v>2250</v>
      </c>
      <c r="AA7" s="53">
        <f t="shared" si="16"/>
        <v>2250</v>
      </c>
      <c r="AB7" s="53">
        <f t="shared" si="16"/>
        <v>2250</v>
      </c>
      <c r="AC7" s="53">
        <f t="shared" si="16"/>
        <v>2250</v>
      </c>
      <c r="AD7" s="53">
        <f t="shared" si="16"/>
        <v>2250</v>
      </c>
      <c r="AE7" s="53">
        <f t="shared" si="16"/>
        <v>2250</v>
      </c>
      <c r="AF7" s="53">
        <f t="shared" si="16"/>
        <v>2250</v>
      </c>
      <c r="AG7" s="53">
        <f t="shared" si="16"/>
        <v>2250</v>
      </c>
      <c r="AH7" s="53">
        <f t="shared" si="16"/>
        <v>2250</v>
      </c>
      <c r="AI7" s="53">
        <f t="shared" si="16"/>
        <v>2250</v>
      </c>
      <c r="AJ7" s="53">
        <f t="shared" si="16"/>
        <v>2250</v>
      </c>
      <c r="AK7" s="53">
        <f t="shared" si="16"/>
        <v>2250</v>
      </c>
      <c r="AL7" s="53">
        <f t="shared" si="16"/>
        <v>2250</v>
      </c>
      <c r="AM7" s="53">
        <f t="shared" si="16"/>
        <v>2250</v>
      </c>
      <c r="AN7" s="53">
        <f t="shared" si="16"/>
        <v>2250</v>
      </c>
      <c r="AO7" s="53">
        <f t="shared" si="16"/>
        <v>2250</v>
      </c>
      <c r="AP7" s="53">
        <f t="shared" si="16"/>
        <v>2250</v>
      </c>
      <c r="AQ7" s="53">
        <f t="shared" si="16"/>
        <v>2250</v>
      </c>
      <c r="AR7" s="53">
        <f t="shared" si="16"/>
        <v>2250</v>
      </c>
      <c r="AS7" s="53">
        <f t="shared" si="16"/>
        <v>2250</v>
      </c>
      <c r="AT7" s="53">
        <f t="shared" si="16"/>
        <v>2250</v>
      </c>
      <c r="AU7" s="53">
        <f t="shared" si="16"/>
        <v>2250</v>
      </c>
      <c r="AV7" s="53">
        <f t="shared" si="16"/>
        <v>2250</v>
      </c>
      <c r="AW7" s="53">
        <f t="shared" si="16"/>
        <v>2250</v>
      </c>
      <c r="AX7" s="53">
        <f t="shared" si="16"/>
        <v>2250</v>
      </c>
      <c r="AY7" s="48">
        <f t="shared" si="7"/>
        <v>69130</v>
      </c>
    </row>
    <row r="8" spans="1:51" x14ac:dyDescent="0.25">
      <c r="A8" s="27" t="s">
        <v>6</v>
      </c>
      <c r="B8" s="6" t="s">
        <v>4</v>
      </c>
      <c r="C8" s="8" t="s">
        <v>31</v>
      </c>
      <c r="D8" s="11">
        <f>2500-D27</f>
        <v>2500</v>
      </c>
      <c r="E8" s="11">
        <f t="shared" ref="E8:Q8" si="17">2500-E27</f>
        <v>2500</v>
      </c>
      <c r="F8" s="11">
        <f t="shared" si="17"/>
        <v>2500</v>
      </c>
      <c r="G8" s="11">
        <f t="shared" si="17"/>
        <v>2500</v>
      </c>
      <c r="H8" s="11">
        <f>2500-20</f>
        <v>2480</v>
      </c>
      <c r="I8" s="11">
        <f t="shared" si="17"/>
        <v>2500</v>
      </c>
      <c r="J8" s="11">
        <f t="shared" si="17"/>
        <v>2500</v>
      </c>
      <c r="K8" s="11">
        <f t="shared" si="17"/>
        <v>2500</v>
      </c>
      <c r="L8" s="15">
        <f t="shared" si="17"/>
        <v>2500</v>
      </c>
      <c r="M8" s="106">
        <f t="shared" si="9"/>
        <v>0</v>
      </c>
      <c r="N8" s="106">
        <f t="shared" si="9"/>
        <v>0</v>
      </c>
      <c r="O8" s="102">
        <f t="shared" si="17"/>
        <v>2500</v>
      </c>
      <c r="P8" s="11">
        <f>2500-200</f>
        <v>2300</v>
      </c>
      <c r="Q8" s="11">
        <f t="shared" si="17"/>
        <v>2500</v>
      </c>
      <c r="R8" s="11">
        <f t="shared" ref="R8:AX8" si="18">3000-R27</f>
        <v>3000</v>
      </c>
      <c r="S8" s="11">
        <v>2500</v>
      </c>
      <c r="T8" s="11">
        <f>3000-2500</f>
        <v>500</v>
      </c>
      <c r="U8" s="11">
        <f t="shared" si="18"/>
        <v>3000</v>
      </c>
      <c r="V8" s="11">
        <f>3000-400</f>
        <v>2600</v>
      </c>
      <c r="W8" s="11">
        <f t="shared" si="18"/>
        <v>3000</v>
      </c>
      <c r="X8" s="11">
        <f t="shared" si="18"/>
        <v>3000</v>
      </c>
      <c r="Y8" s="11">
        <f t="shared" si="18"/>
        <v>3000</v>
      </c>
      <c r="Z8" s="11">
        <f t="shared" si="18"/>
        <v>3000</v>
      </c>
      <c r="AA8" s="11">
        <f t="shared" si="18"/>
        <v>3000</v>
      </c>
      <c r="AB8" s="11">
        <f t="shared" si="18"/>
        <v>3000</v>
      </c>
      <c r="AC8" s="11">
        <f t="shared" si="18"/>
        <v>3000</v>
      </c>
      <c r="AD8" s="11">
        <f t="shared" si="18"/>
        <v>3000</v>
      </c>
      <c r="AE8" s="11">
        <f t="shared" si="18"/>
        <v>3000</v>
      </c>
      <c r="AF8" s="11">
        <f t="shared" si="18"/>
        <v>3000</v>
      </c>
      <c r="AG8" s="11">
        <f t="shared" si="18"/>
        <v>3000</v>
      </c>
      <c r="AH8" s="11">
        <f t="shared" si="18"/>
        <v>3000</v>
      </c>
      <c r="AI8" s="11">
        <f t="shared" si="18"/>
        <v>3000</v>
      </c>
      <c r="AJ8" s="11">
        <f t="shared" si="18"/>
        <v>3000</v>
      </c>
      <c r="AK8" s="11">
        <f t="shared" si="18"/>
        <v>3000</v>
      </c>
      <c r="AL8" s="11">
        <f t="shared" si="18"/>
        <v>3000</v>
      </c>
      <c r="AM8" s="11">
        <f t="shared" si="18"/>
        <v>3000</v>
      </c>
      <c r="AN8" s="11">
        <f t="shared" si="18"/>
        <v>3000</v>
      </c>
      <c r="AO8" s="11">
        <f t="shared" si="18"/>
        <v>3000</v>
      </c>
      <c r="AP8" s="11">
        <f t="shared" si="18"/>
        <v>3000</v>
      </c>
      <c r="AQ8" s="11">
        <f t="shared" si="18"/>
        <v>3000</v>
      </c>
      <c r="AR8" s="11">
        <f t="shared" si="18"/>
        <v>3000</v>
      </c>
      <c r="AS8" s="11">
        <f t="shared" si="18"/>
        <v>3000</v>
      </c>
      <c r="AT8" s="11">
        <f t="shared" si="18"/>
        <v>3000</v>
      </c>
      <c r="AU8" s="11">
        <f t="shared" si="18"/>
        <v>3000</v>
      </c>
      <c r="AV8" s="11">
        <f t="shared" si="18"/>
        <v>3000</v>
      </c>
      <c r="AW8" s="11">
        <f t="shared" si="18"/>
        <v>3000</v>
      </c>
      <c r="AX8" s="11">
        <f t="shared" si="18"/>
        <v>3000</v>
      </c>
      <c r="AY8" s="39">
        <f t="shared" si="7"/>
        <v>125380</v>
      </c>
    </row>
    <row r="9" spans="1:51" s="49" customFormat="1" x14ac:dyDescent="0.25">
      <c r="A9" s="54" t="s">
        <v>8</v>
      </c>
      <c r="B9" s="51" t="s">
        <v>4</v>
      </c>
      <c r="C9" s="56" t="s">
        <v>30</v>
      </c>
      <c r="D9" s="53">
        <f>500-D28</f>
        <v>500</v>
      </c>
      <c r="E9" s="53">
        <f t="shared" ref="E9:O9" si="19">500-E28</f>
        <v>500</v>
      </c>
      <c r="F9" s="53">
        <f t="shared" si="19"/>
        <v>500</v>
      </c>
      <c r="G9" s="53">
        <f t="shared" si="19"/>
        <v>500</v>
      </c>
      <c r="H9" s="53">
        <f>500-20</f>
        <v>480</v>
      </c>
      <c r="I9" s="53">
        <f t="shared" si="19"/>
        <v>500</v>
      </c>
      <c r="J9" s="53">
        <f t="shared" si="19"/>
        <v>500</v>
      </c>
      <c r="K9" s="53">
        <f t="shared" si="19"/>
        <v>500</v>
      </c>
      <c r="L9" s="68">
        <f t="shared" si="19"/>
        <v>500</v>
      </c>
      <c r="M9" s="106">
        <f t="shared" si="9"/>
        <v>0</v>
      </c>
      <c r="N9" s="106">
        <f t="shared" si="9"/>
        <v>0</v>
      </c>
      <c r="O9" s="101">
        <f t="shared" si="19"/>
        <v>500</v>
      </c>
      <c r="P9" s="53">
        <f>500-200</f>
        <v>300</v>
      </c>
      <c r="Q9" s="53">
        <f>500-400</f>
        <v>100</v>
      </c>
      <c r="R9" s="53">
        <f t="shared" ref="R9:AX9" si="20">1750-R28</f>
        <v>1750</v>
      </c>
      <c r="S9" s="76" t="s">
        <v>44</v>
      </c>
      <c r="T9" s="76" t="s">
        <v>44</v>
      </c>
      <c r="U9" s="53">
        <f t="shared" si="20"/>
        <v>1750</v>
      </c>
      <c r="V9" s="76" t="s">
        <v>44</v>
      </c>
      <c r="W9" s="76" t="s">
        <v>44</v>
      </c>
      <c r="X9" s="53">
        <f t="shared" si="20"/>
        <v>1750</v>
      </c>
      <c r="Y9" s="53">
        <f t="shared" si="20"/>
        <v>1750</v>
      </c>
      <c r="Z9" s="53">
        <f t="shared" si="20"/>
        <v>1750</v>
      </c>
      <c r="AA9" s="53">
        <f t="shared" si="20"/>
        <v>1750</v>
      </c>
      <c r="AB9" s="53">
        <f t="shared" si="20"/>
        <v>1750</v>
      </c>
      <c r="AC9" s="53">
        <f t="shared" si="20"/>
        <v>1750</v>
      </c>
      <c r="AD9" s="53">
        <f t="shared" si="20"/>
        <v>1750</v>
      </c>
      <c r="AE9" s="53">
        <f t="shared" si="20"/>
        <v>1750</v>
      </c>
      <c r="AF9" s="53">
        <f t="shared" si="20"/>
        <v>1750</v>
      </c>
      <c r="AG9" s="53">
        <f t="shared" si="20"/>
        <v>1750</v>
      </c>
      <c r="AH9" s="53">
        <f t="shared" si="20"/>
        <v>1750</v>
      </c>
      <c r="AI9" s="53">
        <f t="shared" si="20"/>
        <v>1750</v>
      </c>
      <c r="AJ9" s="53">
        <f t="shared" si="20"/>
        <v>1750</v>
      </c>
      <c r="AK9" s="53">
        <f t="shared" si="20"/>
        <v>1750</v>
      </c>
      <c r="AL9" s="53">
        <f t="shared" si="20"/>
        <v>1750</v>
      </c>
      <c r="AM9" s="53">
        <f t="shared" si="20"/>
        <v>1750</v>
      </c>
      <c r="AN9" s="53">
        <f t="shared" si="20"/>
        <v>1750</v>
      </c>
      <c r="AO9" s="53">
        <f t="shared" si="20"/>
        <v>1750</v>
      </c>
      <c r="AP9" s="53">
        <f t="shared" si="20"/>
        <v>1750</v>
      </c>
      <c r="AQ9" s="53">
        <f t="shared" si="20"/>
        <v>1750</v>
      </c>
      <c r="AR9" s="53">
        <f t="shared" si="20"/>
        <v>1750</v>
      </c>
      <c r="AS9" s="53">
        <f t="shared" si="20"/>
        <v>1750</v>
      </c>
      <c r="AT9" s="53">
        <f t="shared" si="20"/>
        <v>1750</v>
      </c>
      <c r="AU9" s="53">
        <f t="shared" si="20"/>
        <v>1750</v>
      </c>
      <c r="AV9" s="53">
        <f t="shared" si="20"/>
        <v>1750</v>
      </c>
      <c r="AW9" s="53">
        <f t="shared" si="20"/>
        <v>1750</v>
      </c>
      <c r="AX9" s="53">
        <f t="shared" si="20"/>
        <v>1750</v>
      </c>
      <c r="AY9" s="48">
        <f t="shared" si="7"/>
        <v>56130</v>
      </c>
    </row>
    <row r="10" spans="1:51" x14ac:dyDescent="0.25">
      <c r="A10" s="28" t="s">
        <v>9</v>
      </c>
      <c r="B10" s="5" t="s">
        <v>1</v>
      </c>
      <c r="C10" s="9" t="s">
        <v>10</v>
      </c>
      <c r="D10" s="11">
        <f>500-D29</f>
        <v>500</v>
      </c>
      <c r="E10" s="11">
        <f>500-100</f>
        <v>400</v>
      </c>
      <c r="F10" s="11">
        <f t="shared" ref="F10:Q10" si="21">500-F29</f>
        <v>500</v>
      </c>
      <c r="G10" s="11">
        <f t="shared" si="21"/>
        <v>500</v>
      </c>
      <c r="H10" s="11">
        <f>500-20</f>
        <v>480</v>
      </c>
      <c r="I10" s="11">
        <f t="shared" si="21"/>
        <v>500</v>
      </c>
      <c r="J10" s="11">
        <f t="shared" si="21"/>
        <v>500</v>
      </c>
      <c r="K10" s="11">
        <f t="shared" si="21"/>
        <v>450</v>
      </c>
      <c r="L10" s="15">
        <f t="shared" si="21"/>
        <v>500</v>
      </c>
      <c r="M10" s="106">
        <f t="shared" si="9"/>
        <v>0</v>
      </c>
      <c r="N10" s="106">
        <f t="shared" si="9"/>
        <v>0</v>
      </c>
      <c r="O10" s="102">
        <f t="shared" si="21"/>
        <v>500</v>
      </c>
      <c r="P10" s="11">
        <f t="shared" si="21"/>
        <v>500</v>
      </c>
      <c r="Q10" s="11">
        <f t="shared" si="21"/>
        <v>500</v>
      </c>
      <c r="R10" s="11">
        <v>2900</v>
      </c>
      <c r="S10" s="76" t="s">
        <v>44</v>
      </c>
      <c r="T10" s="76" t="s">
        <v>44</v>
      </c>
      <c r="U10" s="11">
        <f t="shared" ref="U10:AX10" si="22">3500-U29</f>
        <v>3500</v>
      </c>
      <c r="V10" s="76" t="s">
        <v>44</v>
      </c>
      <c r="W10" s="76" t="s">
        <v>44</v>
      </c>
      <c r="X10" s="11">
        <f t="shared" si="22"/>
        <v>3500</v>
      </c>
      <c r="Y10" s="11">
        <f t="shared" si="22"/>
        <v>3500</v>
      </c>
      <c r="Z10" s="11">
        <f t="shared" si="22"/>
        <v>3500</v>
      </c>
      <c r="AA10" s="11">
        <f t="shared" si="22"/>
        <v>3500</v>
      </c>
      <c r="AB10" s="11">
        <f t="shared" si="22"/>
        <v>3500</v>
      </c>
      <c r="AC10" s="11">
        <f t="shared" si="22"/>
        <v>3500</v>
      </c>
      <c r="AD10" s="11">
        <f t="shared" si="22"/>
        <v>3500</v>
      </c>
      <c r="AE10" s="11">
        <f t="shared" si="22"/>
        <v>3500</v>
      </c>
      <c r="AF10" s="11">
        <f t="shared" si="22"/>
        <v>3500</v>
      </c>
      <c r="AG10" s="11">
        <f t="shared" si="22"/>
        <v>3500</v>
      </c>
      <c r="AH10" s="11">
        <f t="shared" si="22"/>
        <v>3500</v>
      </c>
      <c r="AI10" s="11">
        <f t="shared" si="22"/>
        <v>3500</v>
      </c>
      <c r="AJ10" s="11">
        <f t="shared" si="22"/>
        <v>3500</v>
      </c>
      <c r="AK10" s="11">
        <f t="shared" si="22"/>
        <v>3500</v>
      </c>
      <c r="AL10" s="11">
        <f t="shared" si="22"/>
        <v>3500</v>
      </c>
      <c r="AM10" s="11">
        <f t="shared" si="22"/>
        <v>3500</v>
      </c>
      <c r="AN10" s="11">
        <f t="shared" si="22"/>
        <v>3500</v>
      </c>
      <c r="AO10" s="11">
        <f t="shared" si="22"/>
        <v>3500</v>
      </c>
      <c r="AP10" s="11">
        <f t="shared" si="22"/>
        <v>3500</v>
      </c>
      <c r="AQ10" s="11">
        <f t="shared" si="22"/>
        <v>3500</v>
      </c>
      <c r="AR10" s="11">
        <f t="shared" si="22"/>
        <v>3500</v>
      </c>
      <c r="AS10" s="11">
        <f t="shared" si="22"/>
        <v>3500</v>
      </c>
      <c r="AT10" s="11">
        <f t="shared" si="22"/>
        <v>3500</v>
      </c>
      <c r="AU10" s="11">
        <f t="shared" si="22"/>
        <v>3500</v>
      </c>
      <c r="AV10" s="11">
        <f t="shared" si="22"/>
        <v>3500</v>
      </c>
      <c r="AW10" s="11">
        <f t="shared" si="22"/>
        <v>3500</v>
      </c>
      <c r="AX10" s="11">
        <f t="shared" si="22"/>
        <v>3500</v>
      </c>
      <c r="AY10" s="39">
        <f t="shared" si="7"/>
        <v>106730</v>
      </c>
    </row>
    <row r="11" spans="1:51" s="49" customFormat="1" x14ac:dyDescent="0.25">
      <c r="A11" s="54" t="s">
        <v>12</v>
      </c>
      <c r="B11" s="55" t="s">
        <v>1</v>
      </c>
      <c r="C11" s="56" t="s">
        <v>13</v>
      </c>
      <c r="D11" s="53">
        <f>200-D28</f>
        <v>200</v>
      </c>
      <c r="E11" s="53">
        <f t="shared" ref="E11:P11" si="23">200-E28</f>
        <v>200</v>
      </c>
      <c r="F11" s="53">
        <f t="shared" si="23"/>
        <v>200</v>
      </c>
      <c r="G11" s="53">
        <f t="shared" si="23"/>
        <v>200</v>
      </c>
      <c r="H11" s="53">
        <f t="shared" si="23"/>
        <v>200</v>
      </c>
      <c r="I11" s="53">
        <f t="shared" si="23"/>
        <v>200</v>
      </c>
      <c r="J11" s="53">
        <f t="shared" si="23"/>
        <v>200</v>
      </c>
      <c r="K11" s="53">
        <f t="shared" si="23"/>
        <v>200</v>
      </c>
      <c r="L11" s="68">
        <f t="shared" si="23"/>
        <v>200</v>
      </c>
      <c r="M11" s="106">
        <f t="shared" si="9"/>
        <v>0</v>
      </c>
      <c r="N11" s="106">
        <f t="shared" si="9"/>
        <v>0</v>
      </c>
      <c r="O11" s="101">
        <f t="shared" si="23"/>
        <v>200</v>
      </c>
      <c r="P11" s="101">
        <f t="shared" si="23"/>
        <v>200</v>
      </c>
      <c r="Q11" s="76" t="s">
        <v>44</v>
      </c>
      <c r="R11" s="53">
        <v>1450</v>
      </c>
      <c r="S11" s="76" t="s">
        <v>44</v>
      </c>
      <c r="T11" s="76" t="s">
        <v>44</v>
      </c>
      <c r="U11" s="53">
        <f t="shared" ref="U11:AX11" si="24">1750-U30</f>
        <v>1750</v>
      </c>
      <c r="V11" s="76" t="s">
        <v>44</v>
      </c>
      <c r="W11" s="76" t="s">
        <v>44</v>
      </c>
      <c r="X11" s="53">
        <f t="shared" si="24"/>
        <v>1750</v>
      </c>
      <c r="Y11" s="53">
        <f t="shared" si="24"/>
        <v>1750</v>
      </c>
      <c r="Z11" s="53">
        <f t="shared" si="24"/>
        <v>1750</v>
      </c>
      <c r="AA11" s="53">
        <f t="shared" si="24"/>
        <v>1750</v>
      </c>
      <c r="AB11" s="53">
        <f t="shared" si="24"/>
        <v>1750</v>
      </c>
      <c r="AC11" s="53">
        <f t="shared" si="24"/>
        <v>1750</v>
      </c>
      <c r="AD11" s="53">
        <f t="shared" si="24"/>
        <v>1750</v>
      </c>
      <c r="AE11" s="53">
        <f t="shared" si="24"/>
        <v>1750</v>
      </c>
      <c r="AF11" s="53">
        <f t="shared" si="24"/>
        <v>1750</v>
      </c>
      <c r="AG11" s="53">
        <f t="shared" si="24"/>
        <v>1750</v>
      </c>
      <c r="AH11" s="53">
        <f t="shared" si="24"/>
        <v>1750</v>
      </c>
      <c r="AI11" s="53">
        <f t="shared" si="24"/>
        <v>1750</v>
      </c>
      <c r="AJ11" s="53">
        <f t="shared" si="24"/>
        <v>1750</v>
      </c>
      <c r="AK11" s="53">
        <f t="shared" si="24"/>
        <v>1750</v>
      </c>
      <c r="AL11" s="53">
        <f t="shared" si="24"/>
        <v>1750</v>
      </c>
      <c r="AM11" s="53">
        <f t="shared" si="24"/>
        <v>1750</v>
      </c>
      <c r="AN11" s="53">
        <f t="shared" si="24"/>
        <v>1750</v>
      </c>
      <c r="AO11" s="53">
        <f t="shared" si="24"/>
        <v>1750</v>
      </c>
      <c r="AP11" s="53">
        <f t="shared" si="24"/>
        <v>1750</v>
      </c>
      <c r="AQ11" s="53">
        <f t="shared" si="24"/>
        <v>1750</v>
      </c>
      <c r="AR11" s="53">
        <f t="shared" si="24"/>
        <v>1750</v>
      </c>
      <c r="AS11" s="53">
        <f t="shared" si="24"/>
        <v>1750</v>
      </c>
      <c r="AT11" s="53">
        <f t="shared" si="24"/>
        <v>1750</v>
      </c>
      <c r="AU11" s="53">
        <f t="shared" si="24"/>
        <v>1750</v>
      </c>
      <c r="AV11" s="53">
        <f t="shared" si="24"/>
        <v>1750</v>
      </c>
      <c r="AW11" s="53">
        <f t="shared" si="24"/>
        <v>1750</v>
      </c>
      <c r="AX11" s="53">
        <f t="shared" si="24"/>
        <v>1750</v>
      </c>
      <c r="AY11" s="48">
        <f t="shared" si="7"/>
        <v>52650</v>
      </c>
    </row>
    <row r="12" spans="1:51" ht="15.75" thickBot="1" x14ac:dyDescent="0.3">
      <c r="A12" s="28" t="s">
        <v>14</v>
      </c>
      <c r="B12" s="3" t="s">
        <v>1</v>
      </c>
      <c r="C12" s="10" t="s">
        <v>15</v>
      </c>
      <c r="D12" s="11"/>
      <c r="E12" s="11"/>
      <c r="F12" s="11"/>
      <c r="G12" s="11"/>
      <c r="H12" s="11"/>
      <c r="I12" s="11"/>
      <c r="J12" s="11"/>
      <c r="K12" s="11"/>
      <c r="L12" s="15"/>
      <c r="M12" s="106">
        <f t="shared" si="9"/>
        <v>0</v>
      </c>
      <c r="N12" s="106">
        <f t="shared" si="9"/>
        <v>0</v>
      </c>
      <c r="O12" s="102"/>
      <c r="P12" s="11"/>
      <c r="Q12" s="76" t="s">
        <v>44</v>
      </c>
      <c r="R12" s="11">
        <f t="shared" ref="R12:AX12" si="25">1500-R31</f>
        <v>1500</v>
      </c>
      <c r="S12" s="11">
        <f t="shared" si="25"/>
        <v>1500</v>
      </c>
      <c r="T12" s="11">
        <f t="shared" si="25"/>
        <v>1500</v>
      </c>
      <c r="U12" s="11">
        <f t="shared" si="25"/>
        <v>1500</v>
      </c>
      <c r="V12" s="11">
        <f t="shared" si="25"/>
        <v>1500</v>
      </c>
      <c r="W12" s="11">
        <f t="shared" si="25"/>
        <v>1500</v>
      </c>
      <c r="X12" s="11">
        <f t="shared" si="25"/>
        <v>1500</v>
      </c>
      <c r="Y12" s="11">
        <f t="shared" si="25"/>
        <v>1500</v>
      </c>
      <c r="Z12" s="11">
        <f t="shared" si="25"/>
        <v>1500</v>
      </c>
      <c r="AA12" s="11">
        <f t="shared" si="25"/>
        <v>1500</v>
      </c>
      <c r="AB12" s="11">
        <f t="shared" si="25"/>
        <v>1500</v>
      </c>
      <c r="AC12" s="11">
        <f t="shared" si="25"/>
        <v>1500</v>
      </c>
      <c r="AD12" s="11">
        <f t="shared" si="25"/>
        <v>1500</v>
      </c>
      <c r="AE12" s="11">
        <f t="shared" si="25"/>
        <v>1500</v>
      </c>
      <c r="AF12" s="11">
        <f t="shared" si="25"/>
        <v>1500</v>
      </c>
      <c r="AG12" s="11">
        <f t="shared" si="25"/>
        <v>1500</v>
      </c>
      <c r="AH12" s="11">
        <f t="shared" si="25"/>
        <v>1500</v>
      </c>
      <c r="AI12" s="11">
        <f t="shared" si="25"/>
        <v>1500</v>
      </c>
      <c r="AJ12" s="11">
        <f t="shared" si="25"/>
        <v>1500</v>
      </c>
      <c r="AK12" s="11">
        <f t="shared" si="25"/>
        <v>1500</v>
      </c>
      <c r="AL12" s="11">
        <f t="shared" si="25"/>
        <v>1500</v>
      </c>
      <c r="AM12" s="11">
        <f t="shared" si="25"/>
        <v>1500</v>
      </c>
      <c r="AN12" s="11">
        <f t="shared" si="25"/>
        <v>1500</v>
      </c>
      <c r="AO12" s="11">
        <f t="shared" si="25"/>
        <v>1500</v>
      </c>
      <c r="AP12" s="11">
        <f t="shared" si="25"/>
        <v>1500</v>
      </c>
      <c r="AQ12" s="11">
        <f t="shared" si="25"/>
        <v>1500</v>
      </c>
      <c r="AR12" s="11">
        <f t="shared" si="25"/>
        <v>1500</v>
      </c>
      <c r="AS12" s="11">
        <f t="shared" si="25"/>
        <v>1500</v>
      </c>
      <c r="AT12" s="11">
        <f t="shared" si="25"/>
        <v>1500</v>
      </c>
      <c r="AU12" s="11">
        <f t="shared" si="25"/>
        <v>1500</v>
      </c>
      <c r="AV12" s="11">
        <f t="shared" si="25"/>
        <v>1500</v>
      </c>
      <c r="AW12" s="11">
        <f t="shared" si="25"/>
        <v>1500</v>
      </c>
      <c r="AX12" s="11">
        <f t="shared" si="25"/>
        <v>1500</v>
      </c>
      <c r="AY12" s="39">
        <f t="shared" si="7"/>
        <v>49500</v>
      </c>
    </row>
    <row r="13" spans="1:51" s="49" customFormat="1" x14ac:dyDescent="0.25">
      <c r="A13" s="57" t="s">
        <v>2</v>
      </c>
      <c r="B13" s="51" t="s">
        <v>1</v>
      </c>
      <c r="C13" s="52" t="s">
        <v>25</v>
      </c>
      <c r="D13" s="53">
        <f>1000-D32</f>
        <v>1000</v>
      </c>
      <c r="E13" s="53">
        <f>1000-100</f>
        <v>900</v>
      </c>
      <c r="F13" s="53">
        <f t="shared" ref="F13:K13" si="26">1000-F32</f>
        <v>1000</v>
      </c>
      <c r="G13" s="53">
        <f t="shared" si="26"/>
        <v>1000</v>
      </c>
      <c r="H13" s="53">
        <f t="shared" si="26"/>
        <v>1000</v>
      </c>
      <c r="I13" s="53">
        <f t="shared" si="26"/>
        <v>1000</v>
      </c>
      <c r="J13" s="53">
        <f t="shared" si="26"/>
        <v>1000</v>
      </c>
      <c r="K13" s="53">
        <f t="shared" si="26"/>
        <v>1000</v>
      </c>
      <c r="L13" s="98">
        <f t="shared" ref="L13:O13" si="27">3500-3500</f>
        <v>0</v>
      </c>
      <c r="M13" s="106">
        <f t="shared" si="9"/>
        <v>0</v>
      </c>
      <c r="N13" s="106">
        <f t="shared" si="9"/>
        <v>0</v>
      </c>
      <c r="O13" s="103">
        <f t="shared" si="27"/>
        <v>0</v>
      </c>
      <c r="P13" s="53">
        <v>500</v>
      </c>
      <c r="Q13" s="76" t="s">
        <v>44</v>
      </c>
      <c r="R13" s="80" t="s">
        <v>44</v>
      </c>
      <c r="S13" s="80" t="s">
        <v>44</v>
      </c>
      <c r="T13" s="80" t="s">
        <v>44</v>
      </c>
      <c r="U13" s="80" t="s">
        <v>44</v>
      </c>
      <c r="V13" s="80" t="s">
        <v>44</v>
      </c>
      <c r="W13" s="80" t="s">
        <v>44</v>
      </c>
      <c r="X13" s="53">
        <f t="shared" ref="U13:AX13" si="28">2250-X32</f>
        <v>2250</v>
      </c>
      <c r="Y13" s="53">
        <f t="shared" si="28"/>
        <v>2250</v>
      </c>
      <c r="Z13" s="53">
        <f t="shared" si="28"/>
        <v>2250</v>
      </c>
      <c r="AA13" s="53">
        <f t="shared" si="28"/>
        <v>2250</v>
      </c>
      <c r="AB13" s="53">
        <f t="shared" si="28"/>
        <v>2250</v>
      </c>
      <c r="AC13" s="53">
        <f t="shared" si="28"/>
        <v>2250</v>
      </c>
      <c r="AD13" s="53">
        <f t="shared" si="28"/>
        <v>2250</v>
      </c>
      <c r="AE13" s="53">
        <f t="shared" si="28"/>
        <v>2250</v>
      </c>
      <c r="AF13" s="53">
        <f t="shared" si="28"/>
        <v>2250</v>
      </c>
      <c r="AG13" s="53">
        <f t="shared" si="28"/>
        <v>2250</v>
      </c>
      <c r="AH13" s="53">
        <f t="shared" si="28"/>
        <v>2250</v>
      </c>
      <c r="AI13" s="53">
        <f t="shared" si="28"/>
        <v>2250</v>
      </c>
      <c r="AJ13" s="53">
        <f t="shared" si="28"/>
        <v>2250</v>
      </c>
      <c r="AK13" s="53">
        <f t="shared" si="28"/>
        <v>2250</v>
      </c>
      <c r="AL13" s="53">
        <f t="shared" si="28"/>
        <v>2250</v>
      </c>
      <c r="AM13" s="53">
        <f t="shared" si="28"/>
        <v>2250</v>
      </c>
      <c r="AN13" s="53">
        <f t="shared" si="28"/>
        <v>2250</v>
      </c>
      <c r="AO13" s="53">
        <f t="shared" si="28"/>
        <v>2250</v>
      </c>
      <c r="AP13" s="53">
        <f t="shared" si="28"/>
        <v>2250</v>
      </c>
      <c r="AQ13" s="53">
        <f t="shared" si="28"/>
        <v>2250</v>
      </c>
      <c r="AR13" s="53">
        <f t="shared" si="28"/>
        <v>2250</v>
      </c>
      <c r="AS13" s="53">
        <f t="shared" si="28"/>
        <v>2250</v>
      </c>
      <c r="AT13" s="53">
        <f t="shared" si="28"/>
        <v>2250</v>
      </c>
      <c r="AU13" s="53">
        <f t="shared" si="28"/>
        <v>2250</v>
      </c>
      <c r="AV13" s="53">
        <f t="shared" si="28"/>
        <v>2250</v>
      </c>
      <c r="AW13" s="53">
        <f t="shared" si="28"/>
        <v>2250</v>
      </c>
      <c r="AX13" s="53">
        <f t="shared" si="28"/>
        <v>2250</v>
      </c>
      <c r="AY13" s="48">
        <f t="shared" si="7"/>
        <v>69150</v>
      </c>
    </row>
    <row r="14" spans="1:51" x14ac:dyDescent="0.25">
      <c r="A14" s="27" t="s">
        <v>0</v>
      </c>
      <c r="B14" s="6" t="s">
        <v>1</v>
      </c>
      <c r="C14" s="8" t="s">
        <v>26</v>
      </c>
      <c r="D14" s="11">
        <f>2750-D33</f>
        <v>2750</v>
      </c>
      <c r="E14" s="11">
        <f>2750-100</f>
        <v>2650</v>
      </c>
      <c r="F14" s="11">
        <f t="shared" ref="F14:P14" si="29">2750-F33</f>
        <v>2750</v>
      </c>
      <c r="G14" s="11">
        <f t="shared" si="29"/>
        <v>2750</v>
      </c>
      <c r="H14" s="11">
        <f t="shared" si="29"/>
        <v>2750</v>
      </c>
      <c r="I14" s="11">
        <f>2750-500</f>
        <v>2250</v>
      </c>
      <c r="J14" s="11">
        <f t="shared" si="29"/>
        <v>2750</v>
      </c>
      <c r="K14" s="11">
        <f t="shared" si="29"/>
        <v>2750</v>
      </c>
      <c r="L14" s="15">
        <f t="shared" si="29"/>
        <v>2750</v>
      </c>
      <c r="M14" s="106">
        <f t="shared" si="9"/>
        <v>0</v>
      </c>
      <c r="N14" s="106">
        <f t="shared" si="9"/>
        <v>0</v>
      </c>
      <c r="O14" s="102">
        <f t="shared" si="29"/>
        <v>2750</v>
      </c>
      <c r="P14" s="11">
        <f t="shared" si="29"/>
        <v>2750</v>
      </c>
      <c r="Q14" s="11">
        <v>2450</v>
      </c>
      <c r="R14" s="76" t="s">
        <v>44</v>
      </c>
      <c r="S14" s="76" t="s">
        <v>44</v>
      </c>
      <c r="T14" s="76" t="s">
        <v>44</v>
      </c>
      <c r="U14" s="76" t="s">
        <v>44</v>
      </c>
      <c r="V14" s="76" t="s">
        <v>44</v>
      </c>
      <c r="W14" s="76" t="s">
        <v>44</v>
      </c>
      <c r="X14" s="11">
        <f t="shared" ref="X14:AX14" si="30">2750-X33</f>
        <v>2750</v>
      </c>
      <c r="Y14" s="11">
        <f t="shared" si="30"/>
        <v>2750</v>
      </c>
      <c r="Z14" s="11">
        <f t="shared" si="30"/>
        <v>2750</v>
      </c>
      <c r="AA14" s="11">
        <f t="shared" si="30"/>
        <v>2750</v>
      </c>
      <c r="AB14" s="11">
        <f t="shared" si="30"/>
        <v>2750</v>
      </c>
      <c r="AC14" s="11">
        <f t="shared" si="30"/>
        <v>2750</v>
      </c>
      <c r="AD14" s="11">
        <f t="shared" si="30"/>
        <v>2750</v>
      </c>
      <c r="AE14" s="11">
        <f t="shared" si="30"/>
        <v>2750</v>
      </c>
      <c r="AF14" s="11">
        <f t="shared" si="30"/>
        <v>2750</v>
      </c>
      <c r="AG14" s="11">
        <f t="shared" si="30"/>
        <v>2750</v>
      </c>
      <c r="AH14" s="11">
        <f t="shared" si="30"/>
        <v>2750</v>
      </c>
      <c r="AI14" s="11">
        <f t="shared" si="30"/>
        <v>2750</v>
      </c>
      <c r="AJ14" s="11">
        <f t="shared" si="30"/>
        <v>2750</v>
      </c>
      <c r="AK14" s="11">
        <f t="shared" si="30"/>
        <v>2750</v>
      </c>
      <c r="AL14" s="11">
        <f t="shared" si="30"/>
        <v>2750</v>
      </c>
      <c r="AM14" s="11">
        <f t="shared" si="30"/>
        <v>2750</v>
      </c>
      <c r="AN14" s="11">
        <f t="shared" si="30"/>
        <v>2750</v>
      </c>
      <c r="AO14" s="11">
        <f t="shared" si="30"/>
        <v>2750</v>
      </c>
      <c r="AP14" s="11">
        <f t="shared" si="30"/>
        <v>2750</v>
      </c>
      <c r="AQ14" s="11">
        <f t="shared" si="30"/>
        <v>2750</v>
      </c>
      <c r="AR14" s="11">
        <f t="shared" si="30"/>
        <v>2750</v>
      </c>
      <c r="AS14" s="11">
        <f t="shared" si="30"/>
        <v>2750</v>
      </c>
      <c r="AT14" s="11">
        <f t="shared" si="30"/>
        <v>2750</v>
      </c>
      <c r="AU14" s="11">
        <f t="shared" si="30"/>
        <v>2750</v>
      </c>
      <c r="AV14" s="11">
        <f t="shared" si="30"/>
        <v>2750</v>
      </c>
      <c r="AW14" s="11">
        <f t="shared" si="30"/>
        <v>2750</v>
      </c>
      <c r="AX14" s="11">
        <f t="shared" si="30"/>
        <v>2750</v>
      </c>
      <c r="AY14" s="39">
        <f t="shared" si="7"/>
        <v>106350</v>
      </c>
    </row>
    <row r="15" spans="1:51" s="49" customFormat="1" x14ac:dyDescent="0.25">
      <c r="A15" s="57" t="s">
        <v>16</v>
      </c>
      <c r="B15" s="55" t="s">
        <v>1</v>
      </c>
      <c r="C15" s="56" t="s">
        <v>17</v>
      </c>
      <c r="D15" s="53">
        <v>0</v>
      </c>
      <c r="E15" s="53"/>
      <c r="F15" s="53"/>
      <c r="G15" s="53"/>
      <c r="H15" s="53"/>
      <c r="I15" s="53"/>
      <c r="J15" s="53"/>
      <c r="K15" s="53"/>
      <c r="L15" s="68"/>
      <c r="M15" s="106">
        <f t="shared" si="9"/>
        <v>0</v>
      </c>
      <c r="N15" s="106">
        <f t="shared" si="9"/>
        <v>0</v>
      </c>
      <c r="O15" s="101"/>
      <c r="P15" s="53"/>
      <c r="Q15" s="76" t="s">
        <v>44</v>
      </c>
      <c r="R15" s="76" t="s">
        <v>44</v>
      </c>
      <c r="S15" s="76" t="s">
        <v>44</v>
      </c>
      <c r="T15" s="76" t="s">
        <v>44</v>
      </c>
      <c r="U15" s="76" t="s">
        <v>44</v>
      </c>
      <c r="V15" s="76" t="s">
        <v>44</v>
      </c>
      <c r="W15" s="76" t="s">
        <v>44</v>
      </c>
      <c r="X15" s="53">
        <f t="shared" ref="X15:AX15" si="31">1500-X34</f>
        <v>1500</v>
      </c>
      <c r="Y15" s="53">
        <f t="shared" si="31"/>
        <v>1500</v>
      </c>
      <c r="Z15" s="53">
        <f t="shared" si="31"/>
        <v>1500</v>
      </c>
      <c r="AA15" s="53">
        <f t="shared" si="31"/>
        <v>1500</v>
      </c>
      <c r="AB15" s="53">
        <f t="shared" si="31"/>
        <v>1500</v>
      </c>
      <c r="AC15" s="53">
        <f t="shared" si="31"/>
        <v>1500</v>
      </c>
      <c r="AD15" s="53">
        <f t="shared" si="31"/>
        <v>1500</v>
      </c>
      <c r="AE15" s="53">
        <f t="shared" si="31"/>
        <v>1500</v>
      </c>
      <c r="AF15" s="53">
        <f t="shared" si="31"/>
        <v>1500</v>
      </c>
      <c r="AG15" s="53">
        <f t="shared" si="31"/>
        <v>1500</v>
      </c>
      <c r="AH15" s="53">
        <f t="shared" si="31"/>
        <v>1500</v>
      </c>
      <c r="AI15" s="53">
        <f t="shared" si="31"/>
        <v>1500</v>
      </c>
      <c r="AJ15" s="53">
        <f t="shared" si="31"/>
        <v>1500</v>
      </c>
      <c r="AK15" s="53">
        <f t="shared" si="31"/>
        <v>1500</v>
      </c>
      <c r="AL15" s="53">
        <f t="shared" si="31"/>
        <v>1500</v>
      </c>
      <c r="AM15" s="53">
        <f t="shared" si="31"/>
        <v>1500</v>
      </c>
      <c r="AN15" s="53">
        <f t="shared" si="31"/>
        <v>1500</v>
      </c>
      <c r="AO15" s="53">
        <f t="shared" si="31"/>
        <v>1500</v>
      </c>
      <c r="AP15" s="53">
        <f t="shared" si="31"/>
        <v>1500</v>
      </c>
      <c r="AQ15" s="53">
        <f t="shared" si="31"/>
        <v>1500</v>
      </c>
      <c r="AR15" s="53">
        <f t="shared" si="31"/>
        <v>1500</v>
      </c>
      <c r="AS15" s="53">
        <f t="shared" si="31"/>
        <v>1500</v>
      </c>
      <c r="AT15" s="53">
        <f t="shared" si="31"/>
        <v>1500</v>
      </c>
      <c r="AU15" s="53">
        <f t="shared" si="31"/>
        <v>1500</v>
      </c>
      <c r="AV15" s="53">
        <f t="shared" si="31"/>
        <v>1500</v>
      </c>
      <c r="AW15" s="53">
        <f t="shared" si="31"/>
        <v>1500</v>
      </c>
      <c r="AX15" s="53">
        <f t="shared" si="31"/>
        <v>1500</v>
      </c>
      <c r="AY15" s="48">
        <f t="shared" si="7"/>
        <v>40500</v>
      </c>
    </row>
    <row r="16" spans="1:51" x14ac:dyDescent="0.25">
      <c r="A16" s="28" t="s">
        <v>18</v>
      </c>
      <c r="B16" s="3" t="s">
        <v>1</v>
      </c>
      <c r="C16" s="10" t="s">
        <v>19</v>
      </c>
      <c r="D16" s="11">
        <f>300-D35</f>
        <v>300</v>
      </c>
      <c r="E16" s="11">
        <f>300-100</f>
        <v>200</v>
      </c>
      <c r="F16" s="11">
        <f t="shared" ref="F16:P16" si="32">300-F35</f>
        <v>300</v>
      </c>
      <c r="G16" s="11">
        <f t="shared" si="32"/>
        <v>300</v>
      </c>
      <c r="H16" s="11">
        <f t="shared" si="32"/>
        <v>300</v>
      </c>
      <c r="I16" s="11">
        <f t="shared" si="32"/>
        <v>300</v>
      </c>
      <c r="J16" s="11">
        <f t="shared" si="32"/>
        <v>300</v>
      </c>
      <c r="K16" s="11">
        <f t="shared" si="32"/>
        <v>300</v>
      </c>
      <c r="L16" s="15">
        <f t="shared" si="32"/>
        <v>300</v>
      </c>
      <c r="M16" s="106">
        <f t="shared" si="9"/>
        <v>0</v>
      </c>
      <c r="N16" s="106">
        <f t="shared" si="9"/>
        <v>0</v>
      </c>
      <c r="O16" s="102">
        <f t="shared" si="32"/>
        <v>300</v>
      </c>
      <c r="P16" s="11">
        <f t="shared" si="32"/>
        <v>300</v>
      </c>
      <c r="Q16" s="76" t="s">
        <v>44</v>
      </c>
      <c r="R16" s="76" t="s">
        <v>44</v>
      </c>
      <c r="S16" s="76" t="s">
        <v>44</v>
      </c>
      <c r="T16" s="76" t="s">
        <v>44</v>
      </c>
      <c r="U16" s="76" t="s">
        <v>44</v>
      </c>
      <c r="V16" s="76" t="s">
        <v>44</v>
      </c>
      <c r="W16" s="76" t="s">
        <v>44</v>
      </c>
      <c r="X16" s="11">
        <f t="shared" ref="X16:AX16" si="33">2000-X35</f>
        <v>2000</v>
      </c>
      <c r="Y16" s="11">
        <f t="shared" si="33"/>
        <v>2000</v>
      </c>
      <c r="Z16" s="11">
        <f t="shared" si="33"/>
        <v>2000</v>
      </c>
      <c r="AA16" s="11">
        <f t="shared" si="33"/>
        <v>2000</v>
      </c>
      <c r="AB16" s="11">
        <f t="shared" si="33"/>
        <v>2000</v>
      </c>
      <c r="AC16" s="11">
        <f t="shared" si="33"/>
        <v>2000</v>
      </c>
      <c r="AD16" s="11">
        <f t="shared" si="33"/>
        <v>2000</v>
      </c>
      <c r="AE16" s="11">
        <f t="shared" si="33"/>
        <v>2000</v>
      </c>
      <c r="AF16" s="11">
        <f t="shared" si="33"/>
        <v>2000</v>
      </c>
      <c r="AG16" s="11">
        <f t="shared" si="33"/>
        <v>2000</v>
      </c>
      <c r="AH16" s="11">
        <f t="shared" si="33"/>
        <v>2000</v>
      </c>
      <c r="AI16" s="11">
        <f t="shared" si="33"/>
        <v>2000</v>
      </c>
      <c r="AJ16" s="11">
        <f t="shared" si="33"/>
        <v>2000</v>
      </c>
      <c r="AK16" s="11">
        <f t="shared" si="33"/>
        <v>2000</v>
      </c>
      <c r="AL16" s="11">
        <f t="shared" si="33"/>
        <v>2000</v>
      </c>
      <c r="AM16" s="11">
        <f t="shared" si="33"/>
        <v>2000</v>
      </c>
      <c r="AN16" s="11">
        <f t="shared" si="33"/>
        <v>2000</v>
      </c>
      <c r="AO16" s="11">
        <f t="shared" si="33"/>
        <v>2000</v>
      </c>
      <c r="AP16" s="11">
        <f t="shared" si="33"/>
        <v>2000</v>
      </c>
      <c r="AQ16" s="11">
        <f t="shared" si="33"/>
        <v>2000</v>
      </c>
      <c r="AR16" s="11">
        <f t="shared" si="33"/>
        <v>2000</v>
      </c>
      <c r="AS16" s="11">
        <f t="shared" si="33"/>
        <v>2000</v>
      </c>
      <c r="AT16" s="11">
        <f t="shared" si="33"/>
        <v>2000</v>
      </c>
      <c r="AU16" s="11">
        <f t="shared" si="33"/>
        <v>2000</v>
      </c>
      <c r="AV16" s="11">
        <f t="shared" si="33"/>
        <v>2000</v>
      </c>
      <c r="AW16" s="11">
        <f t="shared" si="33"/>
        <v>2000</v>
      </c>
      <c r="AX16" s="11">
        <f t="shared" si="33"/>
        <v>2000</v>
      </c>
      <c r="AY16" s="39">
        <f t="shared" si="7"/>
        <v>57200</v>
      </c>
    </row>
    <row r="17" spans="1:52" s="49" customFormat="1" x14ac:dyDescent="0.25">
      <c r="A17" s="57" t="s">
        <v>22</v>
      </c>
      <c r="B17" s="58" t="s">
        <v>21</v>
      </c>
      <c r="C17" s="59" t="s">
        <v>27</v>
      </c>
      <c r="D17" s="53">
        <f>1500-D36</f>
        <v>1500</v>
      </c>
      <c r="E17" s="53">
        <f>1500-100</f>
        <v>1400</v>
      </c>
      <c r="F17" s="53">
        <f t="shared" ref="F17:R17" si="34">1500-F36</f>
        <v>1500</v>
      </c>
      <c r="G17" s="53">
        <f t="shared" si="34"/>
        <v>1500</v>
      </c>
      <c r="H17" s="53">
        <f t="shared" si="34"/>
        <v>1500</v>
      </c>
      <c r="I17" s="53">
        <f t="shared" si="34"/>
        <v>1500</v>
      </c>
      <c r="J17" s="53">
        <f t="shared" si="34"/>
        <v>1500</v>
      </c>
      <c r="K17" s="53">
        <f t="shared" si="34"/>
        <v>1500</v>
      </c>
      <c r="L17" s="68">
        <f t="shared" si="34"/>
        <v>1500</v>
      </c>
      <c r="M17" s="106">
        <f t="shared" si="9"/>
        <v>0</v>
      </c>
      <c r="N17" s="106">
        <f t="shared" si="9"/>
        <v>0</v>
      </c>
      <c r="O17" s="101">
        <f t="shared" si="34"/>
        <v>1500</v>
      </c>
      <c r="P17" s="53">
        <f t="shared" si="34"/>
        <v>1500</v>
      </c>
      <c r="Q17" s="53">
        <f t="shared" si="34"/>
        <v>1500</v>
      </c>
      <c r="R17" s="53">
        <f t="shared" si="34"/>
        <v>1500</v>
      </c>
      <c r="S17" s="53">
        <f t="shared" ref="S17:AX17" si="35">1500-S36</f>
        <v>1500</v>
      </c>
      <c r="T17" s="53">
        <f t="shared" si="35"/>
        <v>1500</v>
      </c>
      <c r="U17" s="53">
        <f t="shared" si="35"/>
        <v>1500</v>
      </c>
      <c r="V17" s="53">
        <f>1500-20</f>
        <v>1480</v>
      </c>
      <c r="W17" s="53">
        <f t="shared" si="35"/>
        <v>1500</v>
      </c>
      <c r="X17" s="53">
        <f t="shared" si="35"/>
        <v>1500</v>
      </c>
      <c r="Y17" s="53">
        <f t="shared" si="35"/>
        <v>1500</v>
      </c>
      <c r="Z17" s="53">
        <f t="shared" si="35"/>
        <v>1500</v>
      </c>
      <c r="AA17" s="53">
        <f t="shared" si="35"/>
        <v>1500</v>
      </c>
      <c r="AB17" s="53">
        <f t="shared" si="35"/>
        <v>1500</v>
      </c>
      <c r="AC17" s="53">
        <f t="shared" si="35"/>
        <v>1500</v>
      </c>
      <c r="AD17" s="53">
        <f t="shared" si="35"/>
        <v>1500</v>
      </c>
      <c r="AE17" s="53">
        <f t="shared" si="35"/>
        <v>1500</v>
      </c>
      <c r="AF17" s="53">
        <f t="shared" si="35"/>
        <v>1500</v>
      </c>
      <c r="AG17" s="53">
        <f t="shared" si="35"/>
        <v>1500</v>
      </c>
      <c r="AH17" s="53">
        <f t="shared" si="35"/>
        <v>1500</v>
      </c>
      <c r="AI17" s="53">
        <f t="shared" si="35"/>
        <v>1500</v>
      </c>
      <c r="AJ17" s="53">
        <f t="shared" si="35"/>
        <v>1500</v>
      </c>
      <c r="AK17" s="53">
        <f t="shared" si="35"/>
        <v>1500</v>
      </c>
      <c r="AL17" s="53">
        <f t="shared" si="35"/>
        <v>1500</v>
      </c>
      <c r="AM17" s="53">
        <f t="shared" si="35"/>
        <v>1500</v>
      </c>
      <c r="AN17" s="53">
        <f t="shared" si="35"/>
        <v>1500</v>
      </c>
      <c r="AO17" s="53">
        <f t="shared" si="35"/>
        <v>1500</v>
      </c>
      <c r="AP17" s="53">
        <f t="shared" si="35"/>
        <v>1500</v>
      </c>
      <c r="AQ17" s="53">
        <f t="shared" si="35"/>
        <v>1500</v>
      </c>
      <c r="AR17" s="53">
        <f t="shared" si="35"/>
        <v>1500</v>
      </c>
      <c r="AS17" s="53">
        <f t="shared" si="35"/>
        <v>1500</v>
      </c>
      <c r="AT17" s="53">
        <f t="shared" si="35"/>
        <v>1500</v>
      </c>
      <c r="AU17" s="53">
        <f t="shared" si="35"/>
        <v>1500</v>
      </c>
      <c r="AV17" s="53">
        <f t="shared" si="35"/>
        <v>1500</v>
      </c>
      <c r="AW17" s="53">
        <f t="shared" si="35"/>
        <v>1500</v>
      </c>
      <c r="AX17" s="53">
        <f t="shared" si="35"/>
        <v>1500</v>
      </c>
      <c r="AY17" s="48">
        <f t="shared" si="7"/>
        <v>67380</v>
      </c>
    </row>
    <row r="18" spans="1:52" s="23" customFormat="1" x14ac:dyDescent="0.25">
      <c r="A18" s="28" t="s">
        <v>20</v>
      </c>
      <c r="B18" s="77" t="s">
        <v>21</v>
      </c>
      <c r="C18" s="78" t="s">
        <v>28</v>
      </c>
      <c r="D18" s="11">
        <f>100-D37</f>
        <v>100</v>
      </c>
      <c r="E18" s="11">
        <f>100-100</f>
        <v>0</v>
      </c>
      <c r="F18" s="11">
        <f t="shared" ref="F18:Q18" si="36">100-F37</f>
        <v>100</v>
      </c>
      <c r="G18" s="11">
        <f t="shared" si="36"/>
        <v>100</v>
      </c>
      <c r="H18" s="11">
        <f t="shared" si="36"/>
        <v>100</v>
      </c>
      <c r="I18" s="11">
        <f t="shared" si="36"/>
        <v>100</v>
      </c>
      <c r="J18" s="11">
        <f t="shared" si="36"/>
        <v>100</v>
      </c>
      <c r="K18" s="11">
        <f t="shared" si="36"/>
        <v>100</v>
      </c>
      <c r="L18" s="15">
        <f t="shared" si="36"/>
        <v>100</v>
      </c>
      <c r="M18" s="106">
        <f t="shared" si="9"/>
        <v>0</v>
      </c>
      <c r="N18" s="106">
        <f t="shared" si="9"/>
        <v>0</v>
      </c>
      <c r="O18" s="102">
        <f t="shared" si="36"/>
        <v>100</v>
      </c>
      <c r="P18" s="11">
        <f t="shared" si="36"/>
        <v>100</v>
      </c>
      <c r="Q18" s="11">
        <f t="shared" si="36"/>
        <v>100</v>
      </c>
      <c r="R18" s="11">
        <f t="shared" ref="R18:AX18" si="37">1500-R37</f>
        <v>1500</v>
      </c>
      <c r="S18" s="11">
        <f t="shared" si="37"/>
        <v>1500</v>
      </c>
      <c r="T18" s="11">
        <f t="shared" si="37"/>
        <v>1500</v>
      </c>
      <c r="U18" s="11">
        <f t="shared" si="37"/>
        <v>1500</v>
      </c>
      <c r="V18" s="11">
        <f>1500-20</f>
        <v>1480</v>
      </c>
      <c r="W18" s="11">
        <f t="shared" si="37"/>
        <v>1500</v>
      </c>
      <c r="X18" s="11">
        <f t="shared" si="37"/>
        <v>1500</v>
      </c>
      <c r="Y18" s="11">
        <f t="shared" si="37"/>
        <v>1500</v>
      </c>
      <c r="Z18" s="11">
        <f t="shared" si="37"/>
        <v>1500</v>
      </c>
      <c r="AA18" s="11">
        <f t="shared" si="37"/>
        <v>1500</v>
      </c>
      <c r="AB18" s="11">
        <f t="shared" si="37"/>
        <v>1500</v>
      </c>
      <c r="AC18" s="11">
        <f t="shared" si="37"/>
        <v>1500</v>
      </c>
      <c r="AD18" s="11">
        <f t="shared" si="37"/>
        <v>1500</v>
      </c>
      <c r="AE18" s="11">
        <f t="shared" si="37"/>
        <v>1500</v>
      </c>
      <c r="AF18" s="11">
        <f t="shared" si="37"/>
        <v>1500</v>
      </c>
      <c r="AG18" s="11">
        <f t="shared" si="37"/>
        <v>1500</v>
      </c>
      <c r="AH18" s="11">
        <f t="shared" si="37"/>
        <v>1500</v>
      </c>
      <c r="AI18" s="11">
        <f t="shared" si="37"/>
        <v>1500</v>
      </c>
      <c r="AJ18" s="11">
        <f t="shared" si="37"/>
        <v>1500</v>
      </c>
      <c r="AK18" s="11">
        <f t="shared" si="37"/>
        <v>1500</v>
      </c>
      <c r="AL18" s="11">
        <f t="shared" si="37"/>
        <v>1500</v>
      </c>
      <c r="AM18" s="11">
        <f t="shared" si="37"/>
        <v>1500</v>
      </c>
      <c r="AN18" s="11">
        <f t="shared" si="37"/>
        <v>1500</v>
      </c>
      <c r="AO18" s="11">
        <f t="shared" si="37"/>
        <v>1500</v>
      </c>
      <c r="AP18" s="11">
        <f t="shared" si="37"/>
        <v>1500</v>
      </c>
      <c r="AQ18" s="11">
        <f t="shared" si="37"/>
        <v>1500</v>
      </c>
      <c r="AR18" s="11">
        <f t="shared" si="37"/>
        <v>1500</v>
      </c>
      <c r="AS18" s="11">
        <f t="shared" si="37"/>
        <v>1500</v>
      </c>
      <c r="AT18" s="11">
        <f t="shared" si="37"/>
        <v>1500</v>
      </c>
      <c r="AU18" s="11">
        <f t="shared" si="37"/>
        <v>1500</v>
      </c>
      <c r="AV18" s="11">
        <f t="shared" si="37"/>
        <v>1500</v>
      </c>
      <c r="AW18" s="11">
        <f t="shared" si="37"/>
        <v>1500</v>
      </c>
      <c r="AX18" s="11">
        <f t="shared" si="37"/>
        <v>1500</v>
      </c>
      <c r="AY18" s="79">
        <f t="shared" si="7"/>
        <v>50580</v>
      </c>
    </row>
    <row r="19" spans="1:52" s="49" customFormat="1" ht="15.75" thickBot="1" x14ac:dyDescent="0.3">
      <c r="A19" s="60" t="s">
        <v>23</v>
      </c>
      <c r="B19" s="61" t="s">
        <v>21</v>
      </c>
      <c r="C19" s="97" t="s">
        <v>48</v>
      </c>
      <c r="D19" s="62">
        <f>100-D38</f>
        <v>100</v>
      </c>
      <c r="E19" s="62">
        <f>100-100</f>
        <v>0</v>
      </c>
      <c r="F19" s="62">
        <f t="shared" ref="F19:Q19" si="38">100-F38</f>
        <v>100</v>
      </c>
      <c r="G19" s="62">
        <f t="shared" si="38"/>
        <v>100</v>
      </c>
      <c r="H19" s="62">
        <f t="shared" si="38"/>
        <v>100</v>
      </c>
      <c r="I19" s="62">
        <f t="shared" si="38"/>
        <v>100</v>
      </c>
      <c r="J19" s="62">
        <f t="shared" si="38"/>
        <v>100</v>
      </c>
      <c r="K19" s="62">
        <f t="shared" si="38"/>
        <v>100</v>
      </c>
      <c r="L19" s="99">
        <f t="shared" si="38"/>
        <v>100</v>
      </c>
      <c r="M19" s="107">
        <f t="shared" si="9"/>
        <v>0</v>
      </c>
      <c r="N19" s="107">
        <f t="shared" si="9"/>
        <v>0</v>
      </c>
      <c r="O19" s="104">
        <f t="shared" si="38"/>
        <v>100</v>
      </c>
      <c r="P19" s="62">
        <f t="shared" si="38"/>
        <v>100</v>
      </c>
      <c r="Q19" s="62">
        <f t="shared" si="38"/>
        <v>100</v>
      </c>
      <c r="R19" s="62">
        <f t="shared" ref="R19:AX19" si="39">1200-R38</f>
        <v>1200</v>
      </c>
      <c r="S19" s="62">
        <f t="shared" si="39"/>
        <v>1200</v>
      </c>
      <c r="T19" s="62">
        <f t="shared" si="39"/>
        <v>1200</v>
      </c>
      <c r="U19" s="62">
        <f t="shared" si="39"/>
        <v>1200</v>
      </c>
      <c r="V19" s="62">
        <f>1200-20</f>
        <v>1180</v>
      </c>
      <c r="W19" s="62">
        <f t="shared" si="39"/>
        <v>1200</v>
      </c>
      <c r="X19" s="62">
        <f t="shared" si="39"/>
        <v>1200</v>
      </c>
      <c r="Y19" s="62">
        <f t="shared" si="39"/>
        <v>1200</v>
      </c>
      <c r="Z19" s="62">
        <f t="shared" si="39"/>
        <v>1200</v>
      </c>
      <c r="AA19" s="62">
        <f t="shared" si="39"/>
        <v>1200</v>
      </c>
      <c r="AB19" s="62">
        <f t="shared" si="39"/>
        <v>1200</v>
      </c>
      <c r="AC19" s="62">
        <f t="shared" si="39"/>
        <v>1200</v>
      </c>
      <c r="AD19" s="62">
        <f t="shared" si="39"/>
        <v>1200</v>
      </c>
      <c r="AE19" s="62">
        <f t="shared" si="39"/>
        <v>1200</v>
      </c>
      <c r="AF19" s="62">
        <f t="shared" si="39"/>
        <v>1200</v>
      </c>
      <c r="AG19" s="62">
        <f t="shared" si="39"/>
        <v>1200</v>
      </c>
      <c r="AH19" s="62">
        <f t="shared" si="39"/>
        <v>1200</v>
      </c>
      <c r="AI19" s="62">
        <f t="shared" si="39"/>
        <v>1200</v>
      </c>
      <c r="AJ19" s="62">
        <f t="shared" si="39"/>
        <v>1200</v>
      </c>
      <c r="AK19" s="62">
        <f t="shared" si="39"/>
        <v>1200</v>
      </c>
      <c r="AL19" s="62">
        <f t="shared" si="39"/>
        <v>1200</v>
      </c>
      <c r="AM19" s="62">
        <f t="shared" si="39"/>
        <v>1200</v>
      </c>
      <c r="AN19" s="62">
        <f t="shared" si="39"/>
        <v>1200</v>
      </c>
      <c r="AO19" s="62">
        <f t="shared" si="39"/>
        <v>1200</v>
      </c>
      <c r="AP19" s="62">
        <f t="shared" si="39"/>
        <v>1200</v>
      </c>
      <c r="AQ19" s="62">
        <f t="shared" si="39"/>
        <v>1200</v>
      </c>
      <c r="AR19" s="62">
        <f t="shared" si="39"/>
        <v>1200</v>
      </c>
      <c r="AS19" s="62">
        <f t="shared" si="39"/>
        <v>1200</v>
      </c>
      <c r="AT19" s="62">
        <f t="shared" si="39"/>
        <v>1200</v>
      </c>
      <c r="AU19" s="62">
        <f t="shared" si="39"/>
        <v>1200</v>
      </c>
      <c r="AV19" s="62">
        <f t="shared" si="39"/>
        <v>1200</v>
      </c>
      <c r="AW19" s="62">
        <f t="shared" si="39"/>
        <v>1200</v>
      </c>
      <c r="AX19" s="62">
        <f t="shared" si="39"/>
        <v>1200</v>
      </c>
      <c r="AY19" s="63">
        <f t="shared" si="7"/>
        <v>40680</v>
      </c>
    </row>
    <row r="20" spans="1:52" ht="15.75" thickBot="1" x14ac:dyDescent="0.3">
      <c r="A20" s="81" t="s">
        <v>50</v>
      </c>
      <c r="B20" s="82"/>
      <c r="C20" s="83"/>
      <c r="AY20" s="73">
        <f>SUM(AY3:AY19)</f>
        <v>1187850</v>
      </c>
      <c r="AZ20" s="74" t="s">
        <v>42</v>
      </c>
    </row>
    <row r="21" spans="1:52" s="23" customFormat="1" ht="15.75" hidden="1" thickBot="1" x14ac:dyDescent="0.3">
      <c r="A21" s="84"/>
      <c r="B21" s="85" t="s">
        <v>40</v>
      </c>
      <c r="C21" s="8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2" s="49" customFormat="1" hidden="1" x14ac:dyDescent="0.25">
      <c r="A22" s="86" t="s">
        <v>3</v>
      </c>
      <c r="B22" s="86" t="s">
        <v>4</v>
      </c>
      <c r="C22" s="87" t="s">
        <v>36</v>
      </c>
      <c r="D22" s="64"/>
      <c r="E22" s="65"/>
      <c r="F22" s="66"/>
      <c r="G22" s="66"/>
      <c r="H22" s="66"/>
      <c r="I22" s="66"/>
      <c r="J22" s="66"/>
      <c r="K22" s="66">
        <v>50</v>
      </c>
      <c r="L22" s="66"/>
      <c r="M22" s="66"/>
      <c r="N22" s="66">
        <v>5000</v>
      </c>
      <c r="O22" s="66"/>
      <c r="P22" s="66"/>
      <c r="Q22" s="6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>
        <v>12000</v>
      </c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24">
        <f t="shared" ref="AY22:AY38" si="40">SUM(D22:AX22)</f>
        <v>17050</v>
      </c>
    </row>
    <row r="23" spans="1:52" hidden="1" x14ac:dyDescent="0.25">
      <c r="A23" s="86" t="s">
        <v>7</v>
      </c>
      <c r="B23" s="86" t="s">
        <v>4</v>
      </c>
      <c r="C23" s="87" t="s">
        <v>35</v>
      </c>
      <c r="D23" s="7"/>
      <c r="E23" s="2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24">
        <f t="shared" si="40"/>
        <v>0</v>
      </c>
    </row>
    <row r="24" spans="1:52" s="49" customFormat="1" hidden="1" x14ac:dyDescent="0.25">
      <c r="A24" s="86" t="s">
        <v>5</v>
      </c>
      <c r="B24" s="86" t="s">
        <v>4</v>
      </c>
      <c r="C24" s="87" t="s">
        <v>34</v>
      </c>
      <c r="D24" s="64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24">
        <f t="shared" si="40"/>
        <v>0</v>
      </c>
    </row>
    <row r="25" spans="1:52" s="23" customFormat="1" hidden="1" x14ac:dyDescent="0.25">
      <c r="A25" s="88" t="s">
        <v>24</v>
      </c>
      <c r="B25" s="88" t="s">
        <v>4</v>
      </c>
      <c r="C25" s="89" t="s">
        <v>33</v>
      </c>
      <c r="D25" s="7"/>
      <c r="E25" s="3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24">
        <f t="shared" si="40"/>
        <v>0</v>
      </c>
    </row>
    <row r="26" spans="1:52" s="49" customFormat="1" hidden="1" x14ac:dyDescent="0.25">
      <c r="A26" s="90" t="s">
        <v>11</v>
      </c>
      <c r="B26" s="91" t="s">
        <v>1</v>
      </c>
      <c r="C26" s="92" t="s">
        <v>32</v>
      </c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24">
        <f t="shared" si="40"/>
        <v>0</v>
      </c>
    </row>
    <row r="27" spans="1:52" hidden="1" x14ac:dyDescent="0.25">
      <c r="A27" s="86" t="s">
        <v>6</v>
      </c>
      <c r="B27" s="86" t="s">
        <v>4</v>
      </c>
      <c r="C27" s="87" t="s">
        <v>31</v>
      </c>
      <c r="D27" s="7"/>
      <c r="E27" s="2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24">
        <f t="shared" si="40"/>
        <v>0</v>
      </c>
    </row>
    <row r="28" spans="1:52" s="49" customFormat="1" hidden="1" x14ac:dyDescent="0.25">
      <c r="A28" s="90" t="s">
        <v>8</v>
      </c>
      <c r="B28" s="86" t="s">
        <v>4</v>
      </c>
      <c r="C28" s="92" t="s">
        <v>30</v>
      </c>
      <c r="D28" s="64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24">
        <f t="shared" si="40"/>
        <v>0</v>
      </c>
    </row>
    <row r="29" spans="1:52" hidden="1" x14ac:dyDescent="0.25">
      <c r="A29" s="91" t="s">
        <v>9</v>
      </c>
      <c r="B29" s="90" t="s">
        <v>1</v>
      </c>
      <c r="C29" s="92" t="s">
        <v>10</v>
      </c>
      <c r="D29" s="7"/>
      <c r="E29" s="29"/>
      <c r="F29" s="17"/>
      <c r="G29" s="17"/>
      <c r="H29" s="17"/>
      <c r="I29" s="17"/>
      <c r="J29" s="17"/>
      <c r="K29" s="17">
        <v>50</v>
      </c>
      <c r="L29" s="17"/>
      <c r="M29" s="17"/>
      <c r="N29" s="17"/>
      <c r="O29" s="17"/>
      <c r="P29" s="17"/>
      <c r="Q29" s="17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24">
        <f t="shared" si="40"/>
        <v>50</v>
      </c>
    </row>
    <row r="30" spans="1:52" s="49" customFormat="1" hidden="1" x14ac:dyDescent="0.25">
      <c r="A30" s="90" t="s">
        <v>12</v>
      </c>
      <c r="B30" s="91" t="s">
        <v>1</v>
      </c>
      <c r="C30" s="92" t="s">
        <v>13</v>
      </c>
      <c r="D30" s="6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24">
        <f t="shared" si="40"/>
        <v>0</v>
      </c>
    </row>
    <row r="31" spans="1:52" hidden="1" x14ac:dyDescent="0.25">
      <c r="A31" s="91" t="s">
        <v>14</v>
      </c>
      <c r="B31" s="91" t="s">
        <v>1</v>
      </c>
      <c r="C31" s="92" t="s">
        <v>15</v>
      </c>
      <c r="D31" s="7"/>
      <c r="E31" s="29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24">
        <f t="shared" si="40"/>
        <v>0</v>
      </c>
    </row>
    <row r="32" spans="1:52" s="49" customFormat="1" hidden="1" x14ac:dyDescent="0.25">
      <c r="A32" s="91" t="s">
        <v>2</v>
      </c>
      <c r="B32" s="86" t="s">
        <v>1</v>
      </c>
      <c r="C32" s="87" t="s">
        <v>25</v>
      </c>
      <c r="D32" s="64"/>
      <c r="E32" s="65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24">
        <f t="shared" si="40"/>
        <v>0</v>
      </c>
    </row>
    <row r="33" spans="1:52" hidden="1" x14ac:dyDescent="0.25">
      <c r="A33" s="86" t="s">
        <v>0</v>
      </c>
      <c r="B33" s="86" t="s">
        <v>1</v>
      </c>
      <c r="C33" s="87" t="s">
        <v>26</v>
      </c>
      <c r="D33" s="7"/>
      <c r="E33" s="29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24">
        <f t="shared" si="40"/>
        <v>0</v>
      </c>
    </row>
    <row r="34" spans="1:52" s="49" customFormat="1" hidden="1" x14ac:dyDescent="0.25">
      <c r="A34" s="91" t="s">
        <v>16</v>
      </c>
      <c r="B34" s="91" t="s">
        <v>1</v>
      </c>
      <c r="C34" s="92" t="s">
        <v>17</v>
      </c>
      <c r="D34" s="64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24">
        <f t="shared" si="40"/>
        <v>0</v>
      </c>
    </row>
    <row r="35" spans="1:52" hidden="1" x14ac:dyDescent="0.25">
      <c r="A35" s="91" t="s">
        <v>18</v>
      </c>
      <c r="B35" s="91" t="s">
        <v>1</v>
      </c>
      <c r="C35" s="92" t="s">
        <v>19</v>
      </c>
      <c r="D35" s="7"/>
      <c r="E35" s="29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24">
        <f t="shared" si="40"/>
        <v>0</v>
      </c>
    </row>
    <row r="36" spans="1:52" s="49" customFormat="1" hidden="1" x14ac:dyDescent="0.25">
      <c r="A36" s="91" t="s">
        <v>20</v>
      </c>
      <c r="B36" s="93" t="s">
        <v>21</v>
      </c>
      <c r="C36" s="94" t="s">
        <v>28</v>
      </c>
      <c r="D36" s="64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24">
        <f t="shared" si="40"/>
        <v>0</v>
      </c>
    </row>
    <row r="37" spans="1:52" hidden="1" x14ac:dyDescent="0.25">
      <c r="A37" s="91" t="s">
        <v>22</v>
      </c>
      <c r="B37" s="93" t="s">
        <v>21</v>
      </c>
      <c r="C37" s="94" t="s">
        <v>27</v>
      </c>
      <c r="D37" s="7"/>
      <c r="E37" s="29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24">
        <f t="shared" si="40"/>
        <v>0</v>
      </c>
    </row>
    <row r="38" spans="1:52" s="49" customFormat="1" ht="15.75" hidden="1" thickBot="1" x14ac:dyDescent="0.3">
      <c r="A38" s="91" t="s">
        <v>23</v>
      </c>
      <c r="B38" s="93" t="s">
        <v>21</v>
      </c>
      <c r="C38" s="95" t="s">
        <v>29</v>
      </c>
      <c r="D38" s="69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40">
        <f t="shared" si="40"/>
        <v>0</v>
      </c>
    </row>
    <row r="39" spans="1:52" ht="15.75" hidden="1" thickBot="1" x14ac:dyDescent="0.3">
      <c r="A39" s="83"/>
      <c r="B39" s="82"/>
      <c r="C39" s="96" t="s">
        <v>41</v>
      </c>
      <c r="D39" s="36">
        <f t="shared" ref="D39:M39" si="41">SUM(D22:D38)</f>
        <v>0</v>
      </c>
      <c r="E39" s="36">
        <f t="shared" si="41"/>
        <v>0</v>
      </c>
      <c r="F39" s="36">
        <f t="shared" si="41"/>
        <v>0</v>
      </c>
      <c r="G39" s="36">
        <f t="shared" si="41"/>
        <v>0</v>
      </c>
      <c r="H39" s="36">
        <f t="shared" si="41"/>
        <v>0</v>
      </c>
      <c r="I39" s="36">
        <f t="shared" si="41"/>
        <v>0</v>
      </c>
      <c r="J39" s="36">
        <f t="shared" si="41"/>
        <v>0</v>
      </c>
      <c r="K39" s="36">
        <f t="shared" si="41"/>
        <v>100</v>
      </c>
      <c r="L39" s="36">
        <f t="shared" si="41"/>
        <v>0</v>
      </c>
      <c r="M39" s="36">
        <f t="shared" si="41"/>
        <v>0</v>
      </c>
      <c r="N39" s="36">
        <f>SUM(N22:N38)</f>
        <v>5000</v>
      </c>
      <c r="O39" s="36">
        <f t="shared" ref="O39:AX39" si="42">SUM(O22:O38)</f>
        <v>0</v>
      </c>
      <c r="P39" s="36">
        <f t="shared" si="42"/>
        <v>0</v>
      </c>
      <c r="Q39" s="36">
        <f t="shared" si="42"/>
        <v>0</v>
      </c>
      <c r="R39" s="36">
        <f t="shared" si="42"/>
        <v>0</v>
      </c>
      <c r="S39" s="36">
        <f t="shared" si="42"/>
        <v>0</v>
      </c>
      <c r="T39" s="36">
        <f t="shared" si="42"/>
        <v>0</v>
      </c>
      <c r="U39" s="36">
        <f t="shared" si="42"/>
        <v>0</v>
      </c>
      <c r="V39" s="36">
        <f t="shared" si="42"/>
        <v>0</v>
      </c>
      <c r="W39" s="36">
        <f t="shared" si="42"/>
        <v>0</v>
      </c>
      <c r="X39" s="36">
        <f t="shared" si="42"/>
        <v>0</v>
      </c>
      <c r="Y39" s="36">
        <f t="shared" si="42"/>
        <v>0</v>
      </c>
      <c r="Z39" s="36">
        <f t="shared" si="42"/>
        <v>0</v>
      </c>
      <c r="AA39" s="36">
        <f t="shared" si="42"/>
        <v>0</v>
      </c>
      <c r="AB39" s="36">
        <f t="shared" si="42"/>
        <v>0</v>
      </c>
      <c r="AC39" s="36">
        <f t="shared" si="42"/>
        <v>0</v>
      </c>
      <c r="AD39" s="36">
        <f t="shared" si="42"/>
        <v>0</v>
      </c>
      <c r="AE39" s="36">
        <f t="shared" si="42"/>
        <v>0</v>
      </c>
      <c r="AF39" s="36">
        <f t="shared" si="42"/>
        <v>0</v>
      </c>
      <c r="AG39" s="36">
        <f t="shared" si="42"/>
        <v>0</v>
      </c>
      <c r="AH39" s="36">
        <f t="shared" si="42"/>
        <v>0</v>
      </c>
      <c r="AI39" s="36">
        <f t="shared" si="42"/>
        <v>0</v>
      </c>
      <c r="AJ39" s="36">
        <f t="shared" si="42"/>
        <v>0</v>
      </c>
      <c r="AK39" s="36">
        <f t="shared" si="42"/>
        <v>12000</v>
      </c>
      <c r="AL39" s="36">
        <f t="shared" si="42"/>
        <v>0</v>
      </c>
      <c r="AM39" s="36">
        <f t="shared" si="42"/>
        <v>0</v>
      </c>
      <c r="AN39" s="36">
        <f t="shared" si="42"/>
        <v>0</v>
      </c>
      <c r="AO39" s="36">
        <f t="shared" si="42"/>
        <v>0</v>
      </c>
      <c r="AP39" s="36">
        <f t="shared" si="42"/>
        <v>0</v>
      </c>
      <c r="AQ39" s="36">
        <f t="shared" si="42"/>
        <v>0</v>
      </c>
      <c r="AR39" s="36">
        <f t="shared" si="42"/>
        <v>0</v>
      </c>
      <c r="AS39" s="36">
        <f t="shared" si="42"/>
        <v>0</v>
      </c>
      <c r="AT39" s="36">
        <f t="shared" si="42"/>
        <v>0</v>
      </c>
      <c r="AU39" s="36">
        <f t="shared" si="42"/>
        <v>0</v>
      </c>
      <c r="AV39" s="36">
        <f t="shared" si="42"/>
        <v>0</v>
      </c>
      <c r="AW39" s="36">
        <f t="shared" si="42"/>
        <v>0</v>
      </c>
      <c r="AX39" s="36">
        <f t="shared" si="42"/>
        <v>0</v>
      </c>
      <c r="AY39" s="37">
        <f>SUM(AY22:AY38)</f>
        <v>17100</v>
      </c>
      <c r="AZ39" s="41" t="s">
        <v>42</v>
      </c>
    </row>
    <row r="40" spans="1:52" hidden="1" x14ac:dyDescent="0.25">
      <c r="A40" s="84"/>
      <c r="B40" s="85"/>
      <c r="C40" s="84"/>
    </row>
    <row r="41" spans="1:52" x14ac:dyDescent="0.25">
      <c r="A41" s="84" t="s">
        <v>49</v>
      </c>
      <c r="B41" s="85"/>
      <c r="C41" s="84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jimde</dc:creator>
  <cp:lastModifiedBy>YJARA</cp:lastModifiedBy>
  <cp:lastPrinted>2018-02-23T00:24:04Z</cp:lastPrinted>
  <dcterms:created xsi:type="dcterms:W3CDTF">2017-11-15T14:50:11Z</dcterms:created>
  <dcterms:modified xsi:type="dcterms:W3CDTF">2018-07-12T15:45:52Z</dcterms:modified>
</cp:coreProperties>
</file>